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100.1\Alle\JedermannMenue_AmtTemnitz\Frühstück&amp;Vesper_Punktelisten\"/>
    </mc:Choice>
  </mc:AlternateContent>
  <xr:revisionPtr revIDLastSave="0" documentId="13_ncr:1_{0592EBEE-F6FF-476F-BC5C-0A2381332F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ühstück&amp;Vesper_Bestellliste" sheetId="12" r:id="rId1"/>
    <sheet name="Kalenderwochen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2" l="1"/>
  <c r="D70" i="12" l="1"/>
  <c r="F29" i="12" l="1"/>
  <c r="F30" i="12"/>
  <c r="F31" i="12"/>
  <c r="F32" i="12"/>
  <c r="D25" i="12"/>
  <c r="D24" i="12"/>
  <c r="D23" i="12"/>
  <c r="D57" i="12"/>
  <c r="F57" i="12" s="1"/>
  <c r="D56" i="12"/>
  <c r="F56" i="12" s="1"/>
  <c r="F76" i="12" l="1"/>
  <c r="F77" i="12" l="1"/>
  <c r="D50" i="12" l="1"/>
  <c r="D52" i="12"/>
  <c r="D67" i="12" l="1"/>
  <c r="F67" i="12" s="1"/>
  <c r="D21" i="12" l="1"/>
  <c r="D22" i="12"/>
  <c r="D42" i="12"/>
  <c r="D41" i="12"/>
  <c r="D40" i="12"/>
  <c r="F40" i="12" s="1"/>
  <c r="D44" i="12"/>
  <c r="D55" i="12"/>
  <c r="F55" i="12" s="1"/>
  <c r="D54" i="12" l="1"/>
  <c r="D63" i="12" l="1"/>
  <c r="F63" i="12" s="1"/>
  <c r="F23" i="12"/>
  <c r="F24" i="12"/>
  <c r="F25" i="12"/>
  <c r="F28" i="12" l="1"/>
  <c r="D73" i="12"/>
  <c r="F73" i="12" s="1"/>
  <c r="D72" i="12" l="1"/>
  <c r="D71" i="12"/>
  <c r="D68" i="12"/>
  <c r="D66" i="12"/>
  <c r="F66" i="12" s="1"/>
  <c r="D65" i="12"/>
  <c r="D64" i="12"/>
  <c r="D62" i="12"/>
  <c r="D61" i="12"/>
  <c r="D60" i="12"/>
  <c r="D53" i="12"/>
  <c r="D49" i="12"/>
  <c r="D48" i="12"/>
  <c r="D47" i="12"/>
  <c r="D46" i="12"/>
  <c r="D45" i="12"/>
  <c r="F22" i="12"/>
  <c r="D39" i="12"/>
  <c r="D38" i="12"/>
  <c r="D37" i="12"/>
  <c r="D36" i="12"/>
  <c r="D35" i="12"/>
  <c r="D34" i="12"/>
  <c r="D27" i="12"/>
  <c r="F27" i="12" s="1"/>
  <c r="D26" i="12"/>
  <c r="F26" i="12" s="1"/>
  <c r="F21" i="12"/>
  <c r="D20" i="12"/>
  <c r="F20" i="12" s="1"/>
  <c r="D19" i="12"/>
  <c r="F19" i="12" s="1"/>
  <c r="D18" i="12"/>
  <c r="F18" i="12" s="1"/>
  <c r="D17" i="12"/>
  <c r="D13" i="12"/>
  <c r="D14" i="12"/>
  <c r="D15" i="12"/>
  <c r="D12" i="12"/>
  <c r="F71" i="12" l="1"/>
  <c r="F72" i="12"/>
  <c r="F46" i="12"/>
  <c r="F47" i="12"/>
  <c r="F48" i="12"/>
  <c r="F49" i="12"/>
  <c r="F50" i="12"/>
  <c r="F51" i="12"/>
  <c r="F53" i="12"/>
  <c r="F54" i="12"/>
  <c r="F44" i="12"/>
  <c r="F35" i="12"/>
  <c r="F38" i="12"/>
  <c r="F39" i="12"/>
  <c r="F42" i="12"/>
  <c r="F34" i="12"/>
  <c r="F17" i="12"/>
  <c r="F13" i="12"/>
  <c r="F14" i="12"/>
  <c r="F15" i="12"/>
  <c r="F70" i="12"/>
  <c r="F68" i="12"/>
  <c r="F65" i="12"/>
  <c r="F64" i="12"/>
  <c r="F62" i="12"/>
  <c r="F61" i="12"/>
  <c r="F60" i="12"/>
  <c r="F59" i="12"/>
  <c r="F52" i="12"/>
  <c r="F45" i="12"/>
  <c r="F41" i="12"/>
  <c r="F37" i="12"/>
  <c r="F36" i="12"/>
  <c r="F12" i="12" l="1"/>
  <c r="F11" i="12" l="1"/>
  <c r="C2" i="12" s="1"/>
</calcChain>
</file>

<file path=xl/sharedStrings.xml><?xml version="1.0" encoding="utf-8"?>
<sst xmlns="http://schemas.openxmlformats.org/spreadsheetml/2006/main" count="160" uniqueCount="135">
  <si>
    <t>Artikel</t>
  </si>
  <si>
    <t>Müsli Früchte</t>
  </si>
  <si>
    <t>Müsli Schoko</t>
  </si>
  <si>
    <t>Mischbrot</t>
  </si>
  <si>
    <t>Weißbrot</t>
  </si>
  <si>
    <t>Zwieback</t>
  </si>
  <si>
    <t>Butter</t>
  </si>
  <si>
    <t>Frischkäse</t>
  </si>
  <si>
    <t>Kirschfruchtaufstr.</t>
  </si>
  <si>
    <t>Erdbeerfruchtaufstr.</t>
  </si>
  <si>
    <t>Aprikosenfruchtaufstr.</t>
  </si>
  <si>
    <t>Pflaumenmus</t>
  </si>
  <si>
    <t>Honig</t>
  </si>
  <si>
    <t>Apfelmus (a.7Kd)</t>
  </si>
  <si>
    <t>Äpfel</t>
  </si>
  <si>
    <t>Bananen</t>
  </si>
  <si>
    <t>Birnen</t>
  </si>
  <si>
    <t>Gurken</t>
  </si>
  <si>
    <t>Möhren</t>
  </si>
  <si>
    <t>Weintrauben</t>
  </si>
  <si>
    <t>Radieschen</t>
  </si>
  <si>
    <t>Gewürzgurken</t>
  </si>
  <si>
    <t>Frikadellen</t>
  </si>
  <si>
    <t>Wiener</t>
  </si>
  <si>
    <t>500g</t>
  </si>
  <si>
    <t>Menge</t>
  </si>
  <si>
    <t>Cornflakes hell</t>
  </si>
  <si>
    <t>Cornflakes dunkel</t>
  </si>
  <si>
    <t xml:space="preserve">Reiswaffel </t>
  </si>
  <si>
    <t>15er Pack</t>
  </si>
  <si>
    <t>1 Liter</t>
  </si>
  <si>
    <t>10er Pack</t>
  </si>
  <si>
    <t>Sandwichtoast</t>
  </si>
  <si>
    <t>750g Packung</t>
  </si>
  <si>
    <t>Müsli</t>
  </si>
  <si>
    <t>Streichwaren</t>
  </si>
  <si>
    <t>Kostengesamt</t>
  </si>
  <si>
    <t>Wurst &amp; Käse</t>
  </si>
  <si>
    <t>Frischkäse Kräuter</t>
  </si>
  <si>
    <t>Obst &amp; Gemüse</t>
  </si>
  <si>
    <t>Verschiedenes</t>
  </si>
  <si>
    <t>250g</t>
  </si>
  <si>
    <t>x</t>
  </si>
  <si>
    <t>75g</t>
  </si>
  <si>
    <t>450g</t>
  </si>
  <si>
    <t>300g</t>
  </si>
  <si>
    <t>Nutella</t>
  </si>
  <si>
    <t>750g</t>
  </si>
  <si>
    <t>400g</t>
  </si>
  <si>
    <t>200g</t>
  </si>
  <si>
    <t>150g</t>
  </si>
  <si>
    <t>Milchbrötchen</t>
  </si>
  <si>
    <t>1kg</t>
  </si>
  <si>
    <t>1Stück</t>
  </si>
  <si>
    <t>Glutenfreies-Brot</t>
  </si>
  <si>
    <t>Punkte</t>
  </si>
  <si>
    <t>Punkte-Guthaben:</t>
  </si>
  <si>
    <t>Unterschrift:</t>
  </si>
  <si>
    <t>________________________________</t>
  </si>
  <si>
    <t>Butterkekse</t>
  </si>
  <si>
    <t>Knäckebrot (a 25)</t>
  </si>
  <si>
    <t>Filinchen (a 15)</t>
  </si>
  <si>
    <t>Milch Laktosefrei</t>
  </si>
  <si>
    <t>480g / 12 Stück</t>
  </si>
  <si>
    <t>1 Bund</t>
  </si>
  <si>
    <t>Milch Haltbar</t>
  </si>
  <si>
    <t>Eier</t>
  </si>
  <si>
    <t>25x 65g</t>
  </si>
  <si>
    <t>25x 80g</t>
  </si>
  <si>
    <t>20x 70g</t>
  </si>
  <si>
    <t>20 x 50g</t>
  </si>
  <si>
    <t>Paprika Mix</t>
  </si>
  <si>
    <t>3 Stück</t>
  </si>
  <si>
    <r>
      <t xml:space="preserve">Hier Einrichtung eingeben </t>
    </r>
    <r>
      <rPr>
        <b/>
        <sz val="12"/>
        <rFont val="Arial"/>
        <family val="2"/>
      </rPr>
      <t>-&gt;</t>
    </r>
  </si>
  <si>
    <r>
      <t>Hier Anzahl-Frühstückskinder</t>
    </r>
    <r>
      <rPr>
        <b/>
        <sz val="12"/>
        <rFont val="Arial"/>
        <family val="2"/>
      </rPr>
      <t xml:space="preserve"> -&gt;</t>
    </r>
  </si>
  <si>
    <r>
      <t xml:space="preserve">Hier Anzahl-Vesperkinder </t>
    </r>
    <r>
      <rPr>
        <b/>
        <sz val="12"/>
        <rFont val="Arial"/>
        <family val="2"/>
      </rPr>
      <t>-&gt;</t>
    </r>
  </si>
  <si>
    <t>Salami kleine Scheibchen</t>
  </si>
  <si>
    <t>25x 70g</t>
  </si>
  <si>
    <t>30. KW</t>
  </si>
  <si>
    <t>31. KW</t>
  </si>
  <si>
    <t>32. KW</t>
  </si>
  <si>
    <t>33. KW</t>
  </si>
  <si>
    <t>34. KW</t>
  </si>
  <si>
    <t>35. KW</t>
  </si>
  <si>
    <t>36. KW</t>
  </si>
  <si>
    <t>37. KW</t>
  </si>
  <si>
    <t>38. KW</t>
  </si>
  <si>
    <t>39. KW</t>
  </si>
  <si>
    <t>40. KW</t>
  </si>
  <si>
    <t>41. KW</t>
  </si>
  <si>
    <t>42. KW</t>
  </si>
  <si>
    <t>43. KW</t>
  </si>
  <si>
    <t>44. KW</t>
  </si>
  <si>
    <t>45. KW</t>
  </si>
  <si>
    <t>46. KW</t>
  </si>
  <si>
    <t>47. KW</t>
  </si>
  <si>
    <t>48. KW</t>
  </si>
  <si>
    <t>49. KW</t>
  </si>
  <si>
    <t>50. KW</t>
  </si>
  <si>
    <t>51. KW</t>
  </si>
  <si>
    <t>52. KW</t>
  </si>
  <si>
    <r>
      <t xml:space="preserve">Hier Bestellwoche eingeben </t>
    </r>
    <r>
      <rPr>
        <b/>
        <sz val="12"/>
        <rFont val="Arial"/>
        <family val="2"/>
      </rPr>
      <t>-&gt;</t>
    </r>
  </si>
  <si>
    <t>Jagdwurst geschnitten</t>
  </si>
  <si>
    <t>1 kg</t>
  </si>
  <si>
    <t>Mortadella geschnitten</t>
  </si>
  <si>
    <t>Pflanzenmargarine</t>
  </si>
  <si>
    <t>Joghurt 1,5% Fett</t>
  </si>
  <si>
    <t>Speisequark Magerstufe 0,3% Fett</t>
  </si>
  <si>
    <t>225g</t>
  </si>
  <si>
    <t>Frischeiwaffeln</t>
  </si>
  <si>
    <t>Waldfruchtaufstr.</t>
  </si>
  <si>
    <t>Teewurst Fein</t>
  </si>
  <si>
    <t>100 Scheiben</t>
  </si>
  <si>
    <t>Lieferung Mittwoch</t>
  </si>
  <si>
    <t>Obst &amp; Gemüse Paket</t>
  </si>
  <si>
    <t>Kuchen</t>
  </si>
  <si>
    <t>Melone (bis 30. Sept)</t>
  </si>
  <si>
    <t>1 Blech</t>
  </si>
  <si>
    <t>Leberwurst Fein</t>
  </si>
  <si>
    <t>Äpfel, Paprika, Gurken, Bananen</t>
  </si>
  <si>
    <t>Brot &amp; Backwaren</t>
  </si>
  <si>
    <t>Fussballbrötchen TK *</t>
  </si>
  <si>
    <t>Mohnbrötchen TK *</t>
  </si>
  <si>
    <t>Schusterjungen TK *</t>
  </si>
  <si>
    <t>Berliner Schrippe TK *</t>
  </si>
  <si>
    <t xml:space="preserve">Käseaufschnitt </t>
  </si>
  <si>
    <t xml:space="preserve">Maasdamer </t>
  </si>
  <si>
    <t xml:space="preserve">Sandwichkäse </t>
  </si>
  <si>
    <t>20 Stück</t>
  </si>
  <si>
    <t>Dinkelbrötchen TK *</t>
  </si>
  <si>
    <t>700g</t>
  </si>
  <si>
    <t>1 Glas</t>
  </si>
  <si>
    <t>Kakao Pulver</t>
  </si>
  <si>
    <t>1x</t>
  </si>
  <si>
    <t>Hier Menge
 eingeben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</si>
</sst>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sz val="10"/>
      <name val="Abadi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9E7"/>
        <bgColor indexed="64"/>
      </patternFill>
    </fill>
    <fill>
      <patternFill patternType="solid">
        <fgColor rgb="FFC1303D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9">
    <xf numFmtId="0" fontId="0" fillId="0" borderId="0" xfId="0"/>
    <xf numFmtId="0" fontId="6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1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22" fillId="0" borderId="0" xfId="0" applyFont="1" applyBorder="1"/>
    <xf numFmtId="16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/>
    <xf numFmtId="0" fontId="23" fillId="0" borderId="0" xfId="0" applyFont="1" applyBorder="1"/>
    <xf numFmtId="44" fontId="0" fillId="0" borderId="0" xfId="0" applyNumberForma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24" fillId="0" borderId="0" xfId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19" fillId="0" borderId="0" xfId="2" applyNumberFormat="1" applyFill="1" applyBorder="1" applyAlignment="1">
      <alignment horizontal="center" vertical="center"/>
    </xf>
    <xf numFmtId="44" fontId="21" fillId="0" borderId="0" xfId="1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/>
    <xf numFmtId="44" fontId="2" fillId="0" borderId="0" xfId="1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13" fillId="0" borderId="0" xfId="0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1" applyNumberFormat="1" applyFont="1" applyAlignment="1">
      <alignment horizontal="center" vertical="center"/>
    </xf>
    <xf numFmtId="0" fontId="25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27" fillId="0" borderId="0" xfId="1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vertical="center"/>
    </xf>
    <xf numFmtId="0" fontId="13" fillId="0" borderId="11" xfId="1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" fillId="0" borderId="0" xfId="0" applyFont="1" applyBorder="1" applyAlignment="1">
      <alignment horizontal="right"/>
    </xf>
    <xf numFmtId="0" fontId="0" fillId="0" borderId="5" xfId="0" applyFill="1" applyBorder="1" applyAlignment="1"/>
    <xf numFmtId="0" fontId="25" fillId="0" borderId="0" xfId="1" applyNumberFormat="1" applyFont="1" applyFill="1" applyBorder="1" applyAlignment="1"/>
    <xf numFmtId="0" fontId="13" fillId="0" borderId="5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0" fillId="0" borderId="5" xfId="0" applyFill="1" applyBorder="1"/>
    <xf numFmtId="0" fontId="25" fillId="0" borderId="22" xfId="1" applyNumberFormat="1" applyFont="1" applyFill="1" applyBorder="1" applyAlignment="1">
      <alignment horizontal="center" vertical="center"/>
    </xf>
    <xf numFmtId="0" fontId="13" fillId="0" borderId="2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/>
    <xf numFmtId="16" fontId="24" fillId="0" borderId="0" xfId="0" applyNumberFormat="1" applyFont="1" applyBorder="1" applyAlignment="1"/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13" fillId="4" borderId="16" xfId="0" applyFont="1" applyFill="1" applyBorder="1" applyProtection="1">
      <protection hidden="1"/>
    </xf>
    <xf numFmtId="0" fontId="12" fillId="4" borderId="17" xfId="0" applyFont="1" applyFill="1" applyBorder="1" applyAlignment="1" applyProtection="1">
      <alignment horizontal="center" vertical="center"/>
      <protection hidden="1"/>
    </xf>
    <xf numFmtId="0" fontId="12" fillId="4" borderId="9" xfId="1" applyNumberFormat="1" applyFont="1" applyFill="1" applyBorder="1" applyAlignment="1" applyProtection="1">
      <alignment horizontal="center" vertical="center"/>
      <protection hidden="1"/>
    </xf>
    <xf numFmtId="0" fontId="13" fillId="4" borderId="7" xfId="0" applyFont="1" applyFill="1" applyBorder="1" applyProtection="1"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0" fontId="12" fillId="4" borderId="16" xfId="1" applyNumberFormat="1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Protection="1">
      <protection hidden="1"/>
    </xf>
    <xf numFmtId="0" fontId="12" fillId="4" borderId="23" xfId="0" applyFont="1" applyFill="1" applyBorder="1" applyAlignment="1" applyProtection="1">
      <alignment horizontal="center" vertical="center"/>
      <protection hidden="1"/>
    </xf>
    <xf numFmtId="0" fontId="20" fillId="4" borderId="16" xfId="0" applyFont="1" applyFill="1" applyBorder="1" applyAlignment="1" applyProtection="1">
      <alignment horizontal="left" vertical="center"/>
      <protection hidden="1"/>
    </xf>
    <xf numFmtId="0" fontId="25" fillId="4" borderId="26" xfId="0" applyFont="1" applyFill="1" applyBorder="1" applyAlignment="1" applyProtection="1">
      <alignment horizontal="center" vertical="center"/>
      <protection hidden="1"/>
    </xf>
    <xf numFmtId="0" fontId="25" fillId="4" borderId="16" xfId="1" applyNumberFormat="1" applyFont="1" applyFill="1" applyBorder="1" applyAlignment="1" applyProtection="1">
      <alignment horizontal="center" vertical="center"/>
      <protection hidden="1"/>
    </xf>
    <xf numFmtId="0" fontId="20" fillId="4" borderId="7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center" vertical="center"/>
      <protection hidden="1"/>
    </xf>
    <xf numFmtId="0" fontId="25" fillId="4" borderId="7" xfId="1" applyNumberFormat="1" applyFont="1" applyFill="1" applyBorder="1" applyAlignment="1" applyProtection="1">
      <alignment horizontal="center" vertical="center"/>
      <protection hidden="1"/>
    </xf>
    <xf numFmtId="0" fontId="20" fillId="4" borderId="8" xfId="0" applyFont="1" applyFill="1" applyBorder="1" applyAlignment="1" applyProtection="1">
      <alignment horizontal="left" vertical="center"/>
      <protection hidden="1"/>
    </xf>
    <xf numFmtId="0" fontId="25" fillId="4" borderId="24" xfId="0" applyFont="1" applyFill="1" applyBorder="1" applyAlignment="1" applyProtection="1">
      <alignment horizontal="center" vertical="center"/>
      <protection hidden="1"/>
    </xf>
    <xf numFmtId="0" fontId="25" fillId="4" borderId="8" xfId="1" applyNumberFormat="1" applyFont="1" applyFill="1" applyBorder="1" applyAlignment="1" applyProtection="1">
      <alignment horizontal="center" vertical="center"/>
      <protection hidden="1"/>
    </xf>
    <xf numFmtId="0" fontId="27" fillId="4" borderId="17" xfId="1" applyNumberFormat="1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Protection="1"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12" fillId="4" borderId="7" xfId="1" applyNumberFormat="1" applyFont="1" applyFill="1" applyBorder="1" applyAlignment="1" applyProtection="1">
      <alignment horizontal="center" vertical="center"/>
      <protection hidden="1"/>
    </xf>
    <xf numFmtId="0" fontId="20" fillId="4" borderId="7" xfId="0" applyFont="1" applyFill="1" applyBorder="1" applyProtection="1">
      <protection hidden="1"/>
    </xf>
    <xf numFmtId="0" fontId="20" fillId="4" borderId="8" xfId="0" applyFont="1" applyFill="1" applyBorder="1" applyProtection="1">
      <protection hidden="1"/>
    </xf>
    <xf numFmtId="0" fontId="25" fillId="4" borderId="24" xfId="0" applyFont="1" applyFill="1" applyBorder="1" applyAlignment="1" applyProtection="1">
      <alignment horizontal="center"/>
      <protection hidden="1"/>
    </xf>
    <xf numFmtId="0" fontId="12" fillId="4" borderId="8" xfId="1" applyNumberFormat="1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/>
      <protection hidden="1"/>
    </xf>
    <xf numFmtId="0" fontId="13" fillId="4" borderId="2" xfId="0" applyFont="1" applyFill="1" applyBorder="1" applyAlignment="1" applyProtection="1">
      <alignment horizontal="center" vertical="center"/>
      <protection hidden="1"/>
    </xf>
    <xf numFmtId="0" fontId="13" fillId="4" borderId="1" xfId="1" applyNumberFormat="1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3" fillId="4" borderId="19" xfId="1" applyNumberFormat="1" applyFont="1" applyFill="1" applyBorder="1" applyAlignment="1" applyProtection="1">
      <alignment horizontal="center" vertical="center"/>
      <protection hidden="1"/>
    </xf>
    <xf numFmtId="0" fontId="13" fillId="4" borderId="4" xfId="1" applyNumberFormat="1" applyFont="1" applyFill="1" applyBorder="1" applyAlignment="1" applyProtection="1">
      <alignment horizontal="center" vertical="center"/>
      <protection hidden="1"/>
    </xf>
    <xf numFmtId="0" fontId="12" fillId="4" borderId="2" xfId="1" applyNumberFormat="1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right" vertical="center"/>
      <protection hidden="1"/>
    </xf>
    <xf numFmtId="0" fontId="13" fillId="4" borderId="2" xfId="0" applyFont="1" applyFill="1" applyBorder="1" applyAlignment="1" applyProtection="1">
      <alignment horizontal="right" vertical="center"/>
      <protection hidden="1"/>
    </xf>
    <xf numFmtId="0" fontId="13" fillId="4" borderId="25" xfId="0" applyFont="1" applyFill="1" applyBorder="1" applyProtection="1">
      <protection hidden="1"/>
    </xf>
    <xf numFmtId="0" fontId="13" fillId="4" borderId="14" xfId="0" applyFont="1" applyFill="1" applyBorder="1" applyProtection="1">
      <protection hidden="1"/>
    </xf>
    <xf numFmtId="0" fontId="12" fillId="4" borderId="29" xfId="0" applyFont="1" applyFill="1" applyBorder="1" applyAlignment="1" applyProtection="1">
      <alignment horizontal="center" vertical="center"/>
      <protection hidden="1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12" fillId="4" borderId="28" xfId="1" applyNumberFormat="1" applyFont="1" applyFill="1" applyBorder="1" applyAlignment="1" applyProtection="1">
      <alignment horizontal="center" vertical="center"/>
      <protection hidden="1"/>
    </xf>
    <xf numFmtId="0" fontId="13" fillId="4" borderId="23" xfId="0" applyFont="1" applyFill="1" applyBorder="1" applyProtection="1">
      <protection hidden="1"/>
    </xf>
    <xf numFmtId="0" fontId="12" fillId="4" borderId="12" xfId="1" applyNumberFormat="1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5" xfId="0" applyFont="1" applyFill="1" applyBorder="1" applyAlignment="1" applyProtection="1">
      <alignment horizontal="center" vertical="center"/>
      <protection hidden="1"/>
    </xf>
    <xf numFmtId="0" fontId="13" fillId="4" borderId="29" xfId="0" applyFont="1" applyFill="1" applyBorder="1" applyAlignment="1" applyProtection="1">
      <alignment horizontal="center"/>
      <protection hidden="1"/>
    </xf>
    <xf numFmtId="0" fontId="26" fillId="0" borderId="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/>
      <protection locked="0"/>
    </xf>
    <xf numFmtId="0" fontId="12" fillId="4" borderId="23" xfId="1" applyNumberFormat="1" applyFont="1" applyFill="1" applyBorder="1" applyAlignment="1" applyProtection="1">
      <alignment horizontal="center" vertical="center"/>
      <protection hidden="1"/>
    </xf>
    <xf numFmtId="0" fontId="12" fillId="4" borderId="14" xfId="1" applyNumberFormat="1" applyFont="1" applyFill="1" applyBorder="1" applyAlignment="1" applyProtection="1">
      <alignment horizontal="center" vertical="center"/>
      <protection hidden="1"/>
    </xf>
    <xf numFmtId="0" fontId="12" fillId="4" borderId="32" xfId="1" applyNumberFormat="1" applyFont="1" applyFill="1" applyBorder="1" applyAlignment="1" applyProtection="1">
      <alignment horizontal="center" vertical="center"/>
      <protection hidden="1"/>
    </xf>
    <xf numFmtId="0" fontId="12" fillId="4" borderId="25" xfId="1" applyNumberFormat="1" applyFont="1" applyFill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8" fillId="5" borderId="4" xfId="0" applyFont="1" applyFill="1" applyBorder="1" applyAlignment="1" applyProtection="1">
      <alignment vertical="center"/>
      <protection hidden="1"/>
    </xf>
    <xf numFmtId="0" fontId="28" fillId="5" borderId="18" xfId="0" applyFont="1" applyFill="1" applyBorder="1" applyAlignment="1" applyProtection="1">
      <protection hidden="1"/>
    </xf>
    <xf numFmtId="0" fontId="28" fillId="5" borderId="11" xfId="0" applyFont="1" applyFill="1" applyBorder="1" applyAlignment="1" applyProtection="1">
      <protection hidden="1"/>
    </xf>
    <xf numFmtId="0" fontId="28" fillId="5" borderId="2" xfId="0" applyFont="1" applyFill="1" applyBorder="1" applyAlignment="1" applyProtection="1">
      <protection hidden="1"/>
    </xf>
    <xf numFmtId="0" fontId="28" fillId="5" borderId="4" xfId="0" applyFont="1" applyFill="1" applyBorder="1" applyAlignment="1" applyProtection="1">
      <protection hidden="1"/>
    </xf>
    <xf numFmtId="0" fontId="13" fillId="5" borderId="4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 textRotation="180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/>
      <protection locked="0"/>
    </xf>
    <xf numFmtId="0" fontId="12" fillId="4" borderId="10" xfId="1" applyNumberFormat="1" applyFont="1" applyFill="1" applyBorder="1" applyAlignment="1" applyProtection="1">
      <alignment horizontal="center" vertical="center"/>
      <protection hidden="1"/>
    </xf>
    <xf numFmtId="0" fontId="13" fillId="4" borderId="10" xfId="0" applyFont="1" applyFill="1" applyBorder="1" applyProtection="1"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/>
    <xf numFmtId="0" fontId="0" fillId="0" borderId="0" xfId="0" applyFill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8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/>
      <protection hidden="1"/>
    </xf>
    <xf numFmtId="0" fontId="28" fillId="5" borderId="18" xfId="0" applyFont="1" applyFill="1" applyBorder="1" applyAlignment="1" applyProtection="1">
      <alignment horizontal="center"/>
      <protection hidden="1"/>
    </xf>
    <xf numFmtId="0" fontId="28" fillId="5" borderId="4" xfId="0" applyFont="1" applyFill="1" applyBorder="1" applyAlignment="1" applyProtection="1">
      <alignment horizontal="center"/>
      <protection hidden="1"/>
    </xf>
    <xf numFmtId="0" fontId="28" fillId="5" borderId="20" xfId="0" applyFont="1" applyFill="1" applyBorder="1" applyAlignment="1" applyProtection="1">
      <alignment horizontal="center"/>
      <protection hidden="1"/>
    </xf>
    <xf numFmtId="0" fontId="28" fillId="5" borderId="21" xfId="0" applyFont="1" applyFill="1" applyBorder="1" applyAlignment="1" applyProtection="1">
      <alignment horizontal="center"/>
      <protection hidden="1"/>
    </xf>
    <xf numFmtId="0" fontId="9" fillId="4" borderId="6" xfId="0" applyFont="1" applyFill="1" applyBorder="1" applyAlignment="1" applyProtection="1">
      <alignment horizontal="center" vertical="center" textRotation="180" wrapText="1"/>
      <protection hidden="1"/>
    </xf>
    <xf numFmtId="0" fontId="9" fillId="4" borderId="12" xfId="0" applyFont="1" applyFill="1" applyBorder="1" applyAlignment="1" applyProtection="1">
      <alignment horizontal="center" vertical="center" textRotation="180"/>
      <protection hidden="1"/>
    </xf>
    <xf numFmtId="0" fontId="9" fillId="4" borderId="10" xfId="0" applyFont="1" applyFill="1" applyBorder="1" applyAlignment="1" applyProtection="1">
      <alignment horizontal="center" vertical="center" textRotation="180"/>
      <protection hidden="1"/>
    </xf>
    <xf numFmtId="0" fontId="13" fillId="4" borderId="1" xfId="0" applyFont="1" applyFill="1" applyBorder="1" applyAlignment="1" applyProtection="1">
      <alignment horizontal="left" vertical="top"/>
      <protection locked="0" hidden="1"/>
    </xf>
    <xf numFmtId="0" fontId="13" fillId="4" borderId="18" xfId="0" applyFont="1" applyFill="1" applyBorder="1" applyAlignment="1" applyProtection="1">
      <alignment horizontal="left" vertical="top"/>
      <protection locked="0" hidden="1"/>
    </xf>
    <xf numFmtId="0" fontId="13" fillId="4" borderId="4" xfId="0" applyFont="1" applyFill="1" applyBorder="1" applyAlignment="1" applyProtection="1">
      <alignment horizontal="left" vertical="top"/>
      <protection locked="0" hidden="1"/>
    </xf>
  </cellXfs>
  <cellStyles count="3">
    <cellStyle name="Schlecht" xfId="2" builtinId="27"/>
    <cellStyle name="Standard" xfId="0" builtinId="0"/>
    <cellStyle name="Währung" xfId="1" builtinId="4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1303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1316908</xdr:colOff>
      <xdr:row>0</xdr:row>
      <xdr:rowOff>0</xdr:rowOff>
    </xdr:from>
    <xdr:to>
      <xdr:col>6</xdr:col>
      <xdr:colOff>152400</xdr:colOff>
      <xdr:row>4</xdr:row>
      <xdr:rowOff>271396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6053FA9-0CF9-44F8-90D1-83BFE378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033" y="0"/>
          <a:ext cx="2435942" cy="1595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E9F4-826F-42FC-B497-1B1591C40AAB}">
  <dimension ref="A1:AD123"/>
  <sheetViews>
    <sheetView tabSelected="1" zoomScaleNormal="100" workbookViewId="0">
      <pane ySplit="3" topLeftCell="A4" activePane="bottomLeft" state="frozen"/>
      <selection activeCell="K33" sqref="K33"/>
      <selection pane="bottomLeft" activeCell="B79" sqref="B79:F79"/>
    </sheetView>
  </sheetViews>
  <sheetFormatPr baseColWidth="10" defaultColWidth="9.140625" defaultRowHeight="15" x14ac:dyDescent="0.25"/>
  <cols>
    <col min="1" max="1" width="3.5703125" customWidth="1"/>
    <col min="2" max="2" width="28.5703125" style="60" customWidth="1"/>
    <col min="3" max="3" width="21.140625" style="61" customWidth="1"/>
    <col min="4" max="4" width="7.7109375" style="73" customWidth="1"/>
    <col min="5" max="5" width="9.140625" style="60"/>
    <col min="6" max="6" width="16" style="73" customWidth="1"/>
    <col min="8" max="18" width="9.42578125" customWidth="1"/>
  </cols>
  <sheetData>
    <row r="1" spans="1:22" ht="15.75" thickBot="1" x14ac:dyDescent="0.3">
      <c r="A1" s="170"/>
      <c r="B1" s="171"/>
      <c r="C1" s="171"/>
      <c r="D1" s="174"/>
      <c r="E1" s="174"/>
      <c r="F1" s="174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"/>
    </row>
    <row r="2" spans="1:22" ht="26.25" customHeight="1" thickBot="1" x14ac:dyDescent="0.3">
      <c r="A2" s="81"/>
      <c r="B2" s="125" t="s">
        <v>56</v>
      </c>
      <c r="C2" s="88">
        <f>((((C6+C7)*0.55)*5)/0.5)-F11</f>
        <v>0</v>
      </c>
      <c r="D2" s="174"/>
      <c r="E2" s="174"/>
      <c r="F2" s="17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"/>
    </row>
    <row r="3" spans="1:22" ht="26.25" customHeight="1" thickBot="1" x14ac:dyDescent="0.3">
      <c r="A3" s="172"/>
      <c r="B3" s="173"/>
      <c r="C3" s="173"/>
      <c r="D3" s="174"/>
      <c r="E3" s="174"/>
      <c r="F3" s="17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"/>
    </row>
    <row r="4" spans="1:22" ht="36" customHeight="1" thickBot="1" x14ac:dyDescent="0.3">
      <c r="A4" s="85"/>
      <c r="B4" s="129" t="s">
        <v>101</v>
      </c>
      <c r="C4" s="50" t="s">
        <v>42</v>
      </c>
      <c r="D4" s="82"/>
      <c r="E4" s="158"/>
      <c r="F4" s="86"/>
      <c r="G4" s="3"/>
      <c r="H4" s="3"/>
      <c r="I4" s="3"/>
      <c r="J4" s="3"/>
      <c r="K4" s="3"/>
      <c r="L4" s="3"/>
      <c r="M4" s="89"/>
      <c r="N4" s="89"/>
      <c r="O4" s="41"/>
      <c r="P4" s="3"/>
      <c r="Q4" s="3"/>
      <c r="R4" s="3"/>
      <c r="S4" s="3"/>
      <c r="T4" s="3"/>
      <c r="U4" s="3"/>
      <c r="V4" s="3"/>
    </row>
    <row r="5" spans="1:22" ht="26.25" customHeight="1" thickBot="1" x14ac:dyDescent="0.3">
      <c r="A5" s="85"/>
      <c r="B5" s="130" t="s">
        <v>73</v>
      </c>
      <c r="C5" s="50" t="s">
        <v>42</v>
      </c>
      <c r="D5" s="83"/>
      <c r="E5" s="158"/>
      <c r="F5" s="87"/>
      <c r="G5" s="2"/>
      <c r="H5" s="2"/>
      <c r="I5" s="2"/>
      <c r="J5" s="2"/>
      <c r="K5" s="2"/>
      <c r="L5" s="2"/>
      <c r="M5" s="90"/>
      <c r="N5" s="90"/>
      <c r="O5" s="38"/>
      <c r="R5" s="94"/>
      <c r="S5" s="18"/>
      <c r="T5" s="18"/>
    </row>
    <row r="6" spans="1:22" ht="26.25" customHeight="1" thickBot="1" x14ac:dyDescent="0.3">
      <c r="A6" s="85"/>
      <c r="B6" s="130" t="s">
        <v>74</v>
      </c>
      <c r="C6" s="50">
        <v>0</v>
      </c>
      <c r="D6" s="83"/>
      <c r="E6" s="183" t="s">
        <v>134</v>
      </c>
      <c r="F6" s="87"/>
      <c r="G6" s="30"/>
      <c r="H6" s="31"/>
      <c r="I6" s="2"/>
      <c r="J6" s="2"/>
      <c r="K6" s="2"/>
      <c r="L6" s="2"/>
      <c r="M6" s="36"/>
      <c r="N6" s="35"/>
      <c r="O6" s="35"/>
      <c r="R6" s="94"/>
      <c r="S6" s="18"/>
      <c r="T6" s="18"/>
    </row>
    <row r="7" spans="1:22" ht="26.25" customHeight="1" thickBot="1" x14ac:dyDescent="0.3">
      <c r="A7" s="85"/>
      <c r="B7" s="130" t="s">
        <v>75</v>
      </c>
      <c r="C7" s="50">
        <v>0</v>
      </c>
      <c r="D7" s="83"/>
      <c r="E7" s="184"/>
      <c r="F7" s="87"/>
      <c r="G7" s="69"/>
      <c r="H7" s="69"/>
      <c r="I7" s="69"/>
      <c r="J7" s="69"/>
      <c r="K7" s="69"/>
      <c r="L7" s="69"/>
      <c r="M7" s="25"/>
      <c r="N7" s="37"/>
      <c r="O7" s="37"/>
      <c r="R7" s="94"/>
      <c r="S7" s="19"/>
      <c r="T7" s="19"/>
    </row>
    <row r="8" spans="1:22" ht="26.25" customHeight="1" x14ac:dyDescent="0.25">
      <c r="A8" s="85"/>
      <c r="B8" s="51"/>
      <c r="C8" s="51"/>
      <c r="D8" s="84"/>
      <c r="E8" s="184"/>
      <c r="F8" s="87"/>
      <c r="G8" s="68"/>
      <c r="H8" s="68"/>
      <c r="I8" s="68"/>
      <c r="J8" s="68"/>
      <c r="K8" s="68"/>
      <c r="L8" s="68"/>
      <c r="M8" s="68"/>
      <c r="N8" s="34"/>
      <c r="O8" s="34"/>
      <c r="R8" s="20"/>
      <c r="S8" s="72"/>
      <c r="T8" s="72"/>
    </row>
    <row r="9" spans="1:22" ht="18.75" thickBot="1" x14ac:dyDescent="0.3">
      <c r="A9" s="85"/>
      <c r="B9" s="52"/>
      <c r="C9" s="52"/>
      <c r="D9" s="77"/>
      <c r="E9" s="184"/>
      <c r="F9" s="78"/>
      <c r="G9" s="68"/>
      <c r="H9" s="42"/>
      <c r="I9" s="42"/>
      <c r="J9" s="68"/>
      <c r="K9" s="68"/>
      <c r="L9" s="68"/>
      <c r="M9" s="91"/>
      <c r="N9" s="91"/>
      <c r="O9" s="39"/>
      <c r="R9" s="20"/>
      <c r="S9" s="72"/>
      <c r="T9" s="72"/>
    </row>
    <row r="10" spans="1:22" ht="18.75" thickBot="1" x14ac:dyDescent="0.3">
      <c r="A10" s="85"/>
      <c r="B10" s="123" t="s">
        <v>0</v>
      </c>
      <c r="C10" s="123" t="s">
        <v>25</v>
      </c>
      <c r="D10" s="124" t="s">
        <v>55</v>
      </c>
      <c r="E10" s="185"/>
      <c r="F10" s="126" t="s">
        <v>36</v>
      </c>
      <c r="G10" s="69"/>
      <c r="H10" s="10"/>
      <c r="I10" s="11"/>
      <c r="J10" s="69"/>
      <c r="K10" s="69"/>
      <c r="L10" s="69"/>
      <c r="M10" s="92"/>
      <c r="N10" s="92"/>
      <c r="O10" s="40"/>
      <c r="R10" s="20"/>
      <c r="S10" s="72"/>
      <c r="T10" s="72"/>
    </row>
    <row r="11" spans="1:22" ht="18.75" thickBot="1" x14ac:dyDescent="0.3">
      <c r="A11" s="85"/>
      <c r="B11" s="176" t="s">
        <v>34</v>
      </c>
      <c r="C11" s="177"/>
      <c r="D11" s="177"/>
      <c r="E11" s="152"/>
      <c r="F11" s="127">
        <f>SUM(F12:F77)</f>
        <v>0</v>
      </c>
      <c r="G11" s="69"/>
      <c r="H11" s="11"/>
      <c r="I11" s="11"/>
      <c r="J11" s="69"/>
      <c r="K11" s="69"/>
      <c r="L11" s="69"/>
      <c r="M11" s="92"/>
      <c r="N11" s="92"/>
      <c r="O11" s="40"/>
      <c r="R11" s="20"/>
      <c r="S11" s="72"/>
      <c r="T11" s="72"/>
    </row>
    <row r="12" spans="1:22" ht="18" x14ac:dyDescent="0.25">
      <c r="A12" s="85"/>
      <c r="B12" s="114" t="s">
        <v>26</v>
      </c>
      <c r="C12" s="122" t="s">
        <v>33</v>
      </c>
      <c r="D12" s="98">
        <f>2.69/0.5</f>
        <v>5.38</v>
      </c>
      <c r="E12" s="53"/>
      <c r="F12" s="98">
        <f t="shared" ref="F12:F15" si="0">E12*D12</f>
        <v>0</v>
      </c>
      <c r="G12" s="1"/>
      <c r="H12" s="43"/>
      <c r="I12" s="44"/>
      <c r="J12" s="1"/>
      <c r="K12" s="1"/>
      <c r="L12" s="1"/>
      <c r="M12" s="1"/>
      <c r="N12" s="4"/>
      <c r="O12" s="4"/>
      <c r="R12" s="20"/>
      <c r="S12" s="72"/>
      <c r="T12" s="72"/>
    </row>
    <row r="13" spans="1:22" ht="18" x14ac:dyDescent="0.25">
      <c r="A13" s="85"/>
      <c r="B13" s="96" t="s">
        <v>27</v>
      </c>
      <c r="C13" s="97" t="s">
        <v>33</v>
      </c>
      <c r="D13" s="117">
        <f t="shared" ref="D13:D15" si="1">2.69/0.5</f>
        <v>5.38</v>
      </c>
      <c r="E13" s="54"/>
      <c r="F13" s="121">
        <f t="shared" si="0"/>
        <v>0</v>
      </c>
      <c r="G13" s="1"/>
      <c r="H13" s="43"/>
      <c r="I13" s="44"/>
      <c r="J13" s="1"/>
      <c r="K13" s="1"/>
      <c r="L13" s="1"/>
      <c r="M13" s="1"/>
      <c r="N13" s="4"/>
      <c r="O13" s="4"/>
      <c r="R13" s="20"/>
      <c r="S13" s="72"/>
      <c r="T13" s="72"/>
    </row>
    <row r="14" spans="1:22" ht="18" x14ac:dyDescent="0.25">
      <c r="A14" s="85"/>
      <c r="B14" s="99" t="s">
        <v>1</v>
      </c>
      <c r="C14" s="97" t="s">
        <v>33</v>
      </c>
      <c r="D14" s="117">
        <f t="shared" si="1"/>
        <v>5.38</v>
      </c>
      <c r="E14" s="54"/>
      <c r="F14" s="117">
        <f t="shared" si="0"/>
        <v>0</v>
      </c>
      <c r="G14" s="1"/>
      <c r="H14" s="43"/>
      <c r="I14" s="44"/>
      <c r="J14" s="1"/>
      <c r="K14" s="1"/>
      <c r="L14" s="1"/>
      <c r="M14" s="1"/>
      <c r="N14" s="4"/>
      <c r="O14" s="4"/>
      <c r="R14" s="20"/>
      <c r="S14" s="72"/>
      <c r="T14" s="72"/>
    </row>
    <row r="15" spans="1:22" ht="18.75" thickBot="1" x14ac:dyDescent="0.3">
      <c r="A15" s="85"/>
      <c r="B15" s="102" t="s">
        <v>2</v>
      </c>
      <c r="C15" s="144" t="s">
        <v>33</v>
      </c>
      <c r="D15" s="121">
        <f t="shared" si="1"/>
        <v>5.38</v>
      </c>
      <c r="E15" s="54"/>
      <c r="F15" s="117">
        <f t="shared" si="0"/>
        <v>0</v>
      </c>
      <c r="G15" s="1"/>
      <c r="H15" s="43"/>
      <c r="I15" s="44"/>
      <c r="J15" s="1"/>
      <c r="K15" s="1"/>
      <c r="L15" s="1"/>
      <c r="M15" s="1"/>
      <c r="N15" s="4"/>
      <c r="O15" s="4"/>
      <c r="R15" s="20"/>
      <c r="S15" s="72"/>
      <c r="T15" s="72"/>
    </row>
    <row r="16" spans="1:22" ht="18.75" thickBot="1" x14ac:dyDescent="0.3">
      <c r="A16" s="85"/>
      <c r="B16" s="178" t="s">
        <v>120</v>
      </c>
      <c r="C16" s="179"/>
      <c r="D16" s="180"/>
      <c r="E16" s="153"/>
      <c r="F16" s="128"/>
      <c r="G16" s="1"/>
      <c r="H16" s="45"/>
      <c r="I16" s="44"/>
      <c r="J16" s="1"/>
      <c r="K16" s="1"/>
      <c r="L16" s="1"/>
      <c r="M16" s="1"/>
      <c r="N16" s="4"/>
      <c r="O16" s="4"/>
      <c r="R16" s="20"/>
      <c r="S16" s="72"/>
      <c r="T16" s="72"/>
    </row>
    <row r="17" spans="1:30" ht="18" x14ac:dyDescent="0.25">
      <c r="A17" s="85"/>
      <c r="B17" s="114" t="s">
        <v>3</v>
      </c>
      <c r="C17" s="115">
        <v>1</v>
      </c>
      <c r="D17" s="149">
        <f>1.61/0.5</f>
        <v>3.22</v>
      </c>
      <c r="E17" s="142"/>
      <c r="F17" s="148">
        <f t="shared" ref="F17:F32" si="2">E17*D17</f>
        <v>0</v>
      </c>
      <c r="G17" s="1"/>
      <c r="H17" s="43"/>
      <c r="I17" s="44"/>
      <c r="J17" s="1"/>
      <c r="K17" s="1"/>
      <c r="L17" s="1"/>
      <c r="M17" s="1"/>
      <c r="N17" s="5"/>
      <c r="O17" s="4"/>
      <c r="Q17" s="3"/>
      <c r="R17" s="20"/>
      <c r="S17" s="72"/>
      <c r="T17" s="7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85"/>
      <c r="B18" s="99" t="s">
        <v>4</v>
      </c>
      <c r="C18" s="116">
        <v>1</v>
      </c>
      <c r="D18" s="147">
        <f>1.2/0.5</f>
        <v>2.4</v>
      </c>
      <c r="E18" s="150"/>
      <c r="F18" s="148">
        <f t="shared" si="2"/>
        <v>0</v>
      </c>
      <c r="G18" s="1"/>
      <c r="H18" s="43"/>
      <c r="I18" s="44"/>
      <c r="J18" s="1"/>
      <c r="K18" s="1"/>
      <c r="L18" s="1"/>
      <c r="M18" s="1"/>
      <c r="N18" s="5"/>
      <c r="O18" s="4"/>
      <c r="Q18" s="3"/>
      <c r="R18" s="8"/>
      <c r="S18" s="8"/>
      <c r="T18" s="8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" x14ac:dyDescent="0.25">
      <c r="A19" s="85"/>
      <c r="B19" s="99" t="s">
        <v>32</v>
      </c>
      <c r="C19" s="116">
        <v>1</v>
      </c>
      <c r="D19" s="147">
        <f>1.2/0.5</f>
        <v>2.4</v>
      </c>
      <c r="E19" s="150"/>
      <c r="F19" s="148">
        <f t="shared" si="2"/>
        <v>0</v>
      </c>
      <c r="G19" s="1"/>
      <c r="H19" s="43"/>
      <c r="I19" s="44"/>
      <c r="J19" s="1"/>
      <c r="K19" s="1"/>
      <c r="L19" s="1"/>
      <c r="M19" s="1"/>
      <c r="N19" s="5"/>
      <c r="O19" s="4"/>
      <c r="Q19" s="3"/>
      <c r="R19" s="3"/>
      <c r="S19" s="3"/>
      <c r="T19" s="3"/>
      <c r="U19" s="3"/>
      <c r="V19" s="3"/>
      <c r="W19" s="3"/>
      <c r="X19" s="21"/>
      <c r="Y19" s="21"/>
      <c r="Z19" s="3"/>
      <c r="AA19" s="3"/>
      <c r="AB19" s="3"/>
      <c r="AC19" s="3"/>
      <c r="AD19" s="3"/>
    </row>
    <row r="20" spans="1:30" ht="15" customHeight="1" x14ac:dyDescent="0.25">
      <c r="A20" s="85"/>
      <c r="B20" s="118" t="s">
        <v>54</v>
      </c>
      <c r="C20" s="108" t="s">
        <v>48</v>
      </c>
      <c r="D20" s="147">
        <f>2.96/0.5</f>
        <v>5.92</v>
      </c>
      <c r="E20" s="150"/>
      <c r="F20" s="148">
        <f t="shared" si="2"/>
        <v>0</v>
      </c>
      <c r="G20" s="1"/>
      <c r="H20" s="47"/>
      <c r="I20" s="44"/>
      <c r="J20" s="6"/>
      <c r="K20" s="1"/>
      <c r="L20" s="1"/>
      <c r="M20" s="1"/>
      <c r="N20" s="5"/>
      <c r="O20" s="4"/>
      <c r="Q20" s="3"/>
      <c r="R20" s="93"/>
      <c r="S20" s="22"/>
      <c r="T20" s="22"/>
      <c r="U20" s="23"/>
      <c r="V20" s="23"/>
      <c r="W20" s="23"/>
      <c r="X20" s="23"/>
      <c r="Y20" s="24"/>
      <c r="Z20" s="23"/>
      <c r="AA20" s="79"/>
      <c r="AB20" s="25"/>
      <c r="AC20" s="16"/>
      <c r="AD20" s="25"/>
    </row>
    <row r="21" spans="1:30" ht="15" customHeight="1" x14ac:dyDescent="0.25">
      <c r="A21" s="85"/>
      <c r="B21" s="99" t="s">
        <v>61</v>
      </c>
      <c r="C21" s="116" t="s">
        <v>43</v>
      </c>
      <c r="D21" s="147">
        <f>0.72/0.5</f>
        <v>1.44</v>
      </c>
      <c r="E21" s="150"/>
      <c r="F21" s="148">
        <f t="shared" si="2"/>
        <v>0</v>
      </c>
      <c r="G21" s="1"/>
      <c r="H21" s="43"/>
      <c r="I21" s="44"/>
      <c r="J21" s="1"/>
      <c r="K21" s="1"/>
      <c r="L21" s="1"/>
      <c r="M21" s="1"/>
      <c r="N21" s="5"/>
      <c r="O21" s="4"/>
      <c r="Q21" s="3"/>
      <c r="R21" s="93"/>
      <c r="S21" s="16"/>
      <c r="T21" s="16"/>
      <c r="U21" s="71"/>
      <c r="V21" s="71"/>
      <c r="W21" s="71"/>
      <c r="X21" s="71"/>
      <c r="Y21" s="71"/>
      <c r="Z21" s="71"/>
      <c r="AA21" s="79"/>
      <c r="AB21" s="16"/>
      <c r="AC21" s="16"/>
      <c r="AD21" s="24"/>
    </row>
    <row r="22" spans="1:30" ht="18" x14ac:dyDescent="0.25">
      <c r="A22" s="85"/>
      <c r="B22" s="99" t="s">
        <v>60</v>
      </c>
      <c r="C22" s="116" t="s">
        <v>41</v>
      </c>
      <c r="D22" s="147">
        <f>1.04/0.5</f>
        <v>2.08</v>
      </c>
      <c r="E22" s="150"/>
      <c r="F22" s="148">
        <f t="shared" si="2"/>
        <v>0</v>
      </c>
      <c r="G22" s="1"/>
      <c r="H22" s="43"/>
      <c r="I22" s="44"/>
      <c r="J22" s="1"/>
      <c r="K22" s="1"/>
      <c r="L22" s="1"/>
      <c r="M22" s="1"/>
      <c r="N22" s="5"/>
      <c r="O22" s="4"/>
      <c r="Q22" s="3"/>
      <c r="R22" s="17"/>
      <c r="S22" s="16"/>
      <c r="T22" s="16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8" x14ac:dyDescent="0.25">
      <c r="A23" s="85"/>
      <c r="B23" s="132" t="s">
        <v>109</v>
      </c>
      <c r="C23" s="100" t="s">
        <v>41</v>
      </c>
      <c r="D23" s="147">
        <f>1.2/0.5</f>
        <v>2.4</v>
      </c>
      <c r="E23" s="150"/>
      <c r="F23" s="148">
        <f t="shared" si="2"/>
        <v>0</v>
      </c>
      <c r="G23" s="1"/>
      <c r="H23" s="43"/>
      <c r="I23" s="44"/>
      <c r="J23" s="1"/>
      <c r="K23" s="1"/>
      <c r="L23" s="1"/>
      <c r="M23" s="1"/>
      <c r="N23" s="5"/>
      <c r="O23" s="4"/>
      <c r="Q23" s="3"/>
      <c r="R23" s="17"/>
      <c r="S23" s="16"/>
      <c r="T23" s="16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8" x14ac:dyDescent="0.25">
      <c r="A24" s="85"/>
      <c r="B24" s="132" t="s">
        <v>59</v>
      </c>
      <c r="C24" s="100" t="s">
        <v>49</v>
      </c>
      <c r="D24" s="147">
        <f>1.34/0.5</f>
        <v>2.68</v>
      </c>
      <c r="E24" s="150"/>
      <c r="F24" s="148">
        <f t="shared" si="2"/>
        <v>0</v>
      </c>
      <c r="G24" s="1"/>
      <c r="H24" s="43"/>
      <c r="I24" s="44"/>
      <c r="J24" s="1"/>
      <c r="K24" s="1"/>
      <c r="L24" s="1"/>
      <c r="M24" s="1"/>
      <c r="N24" s="5"/>
      <c r="O24" s="4"/>
      <c r="Q24" s="3"/>
      <c r="R24" s="17"/>
      <c r="S24" s="16"/>
      <c r="T24" s="16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8" x14ac:dyDescent="0.25">
      <c r="A25" s="85"/>
      <c r="B25" s="132" t="s">
        <v>28</v>
      </c>
      <c r="C25" s="100" t="s">
        <v>29</v>
      </c>
      <c r="D25" s="147">
        <f>1.2/0.5</f>
        <v>2.4</v>
      </c>
      <c r="E25" s="150"/>
      <c r="F25" s="148">
        <f t="shared" si="2"/>
        <v>0</v>
      </c>
      <c r="G25" s="1"/>
      <c r="H25" s="43"/>
      <c r="I25" s="44"/>
      <c r="J25" s="1"/>
      <c r="K25" s="1"/>
      <c r="L25" s="1"/>
      <c r="M25" s="1"/>
      <c r="N25" s="5"/>
      <c r="O25" s="4"/>
      <c r="Q25" s="3"/>
      <c r="R25" s="17"/>
      <c r="S25" s="16"/>
      <c r="T25" s="16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8" x14ac:dyDescent="0.25">
      <c r="A26" s="85"/>
      <c r="B26" s="99" t="s">
        <v>5</v>
      </c>
      <c r="C26" s="116" t="s">
        <v>108</v>
      </c>
      <c r="D26" s="147">
        <f>1.82/0.5</f>
        <v>3.64</v>
      </c>
      <c r="E26" s="150"/>
      <c r="F26" s="148">
        <f t="shared" si="2"/>
        <v>0</v>
      </c>
      <c r="G26" s="1"/>
      <c r="H26" s="43"/>
      <c r="I26" s="44"/>
      <c r="J26" s="1"/>
      <c r="K26" s="1"/>
      <c r="L26" s="1"/>
      <c r="M26" s="1"/>
      <c r="N26" s="5"/>
      <c r="O26" s="4"/>
      <c r="Q26" s="3"/>
      <c r="R26" s="17"/>
      <c r="S26" s="16"/>
      <c r="T26" s="16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8" x14ac:dyDescent="0.25">
      <c r="A27" s="85"/>
      <c r="B27" s="99" t="s">
        <v>51</v>
      </c>
      <c r="C27" s="116" t="s">
        <v>63</v>
      </c>
      <c r="D27" s="147">
        <f>1.88/0.5</f>
        <v>3.76</v>
      </c>
      <c r="E27" s="150"/>
      <c r="F27" s="148">
        <f t="shared" si="2"/>
        <v>0</v>
      </c>
      <c r="G27" s="1"/>
      <c r="H27" s="43"/>
      <c r="I27" s="44"/>
      <c r="J27" s="1"/>
      <c r="K27" s="1"/>
      <c r="L27" s="1"/>
      <c r="M27" s="1"/>
      <c r="N27" s="5"/>
      <c r="O27" s="4"/>
      <c r="Q27" s="3"/>
      <c r="R27" s="17"/>
      <c r="S27" s="16"/>
      <c r="T27" s="16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18" x14ac:dyDescent="0.25">
      <c r="A28" s="85"/>
      <c r="B28" s="119" t="s">
        <v>129</v>
      </c>
      <c r="C28" s="120" t="s">
        <v>128</v>
      </c>
      <c r="D28" s="146">
        <v>14</v>
      </c>
      <c r="E28" s="150"/>
      <c r="F28" s="148">
        <f t="shared" si="2"/>
        <v>0</v>
      </c>
      <c r="G28" s="1"/>
      <c r="H28" s="46"/>
      <c r="I28" s="44"/>
      <c r="J28" s="1"/>
      <c r="K28" s="1"/>
      <c r="L28" s="1"/>
      <c r="M28" s="1"/>
      <c r="N28" s="5"/>
      <c r="O28" s="4"/>
      <c r="Q28" s="3"/>
      <c r="R28" s="17"/>
      <c r="S28" s="16"/>
      <c r="T28" s="16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8" x14ac:dyDescent="0.25">
      <c r="A29" s="85"/>
      <c r="B29" s="118" t="s">
        <v>121</v>
      </c>
      <c r="C29" s="116" t="s">
        <v>69</v>
      </c>
      <c r="D29" s="147">
        <v>17</v>
      </c>
      <c r="E29" s="150"/>
      <c r="F29" s="148">
        <f t="shared" si="2"/>
        <v>0</v>
      </c>
      <c r="G29" s="1"/>
      <c r="H29" s="46"/>
      <c r="I29" s="44"/>
      <c r="J29" s="1"/>
      <c r="K29" s="1"/>
      <c r="L29" s="1"/>
      <c r="M29" s="1"/>
      <c r="N29" s="5"/>
      <c r="O29" s="4"/>
      <c r="Q29" s="3"/>
      <c r="R29" s="17"/>
      <c r="S29" s="16"/>
      <c r="T29" s="16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8" x14ac:dyDescent="0.25">
      <c r="A30" s="85"/>
      <c r="B30" s="118" t="s">
        <v>122</v>
      </c>
      <c r="C30" s="116" t="s">
        <v>67</v>
      </c>
      <c r="D30" s="147">
        <v>14</v>
      </c>
      <c r="E30" s="150"/>
      <c r="F30" s="148">
        <f t="shared" si="2"/>
        <v>0</v>
      </c>
      <c r="G30" s="1"/>
      <c r="H30" s="46"/>
      <c r="I30" s="44"/>
      <c r="J30" s="1"/>
      <c r="K30" s="1"/>
      <c r="L30" s="1"/>
      <c r="M30" s="1"/>
      <c r="N30" s="5"/>
      <c r="O30" s="4"/>
      <c r="Q30" s="3"/>
      <c r="R30" s="17"/>
      <c r="S30" s="16"/>
      <c r="T30" s="16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ht="18" x14ac:dyDescent="0.25">
      <c r="A31" s="85"/>
      <c r="B31" s="118" t="s">
        <v>123</v>
      </c>
      <c r="C31" s="116" t="s">
        <v>68</v>
      </c>
      <c r="D31" s="147">
        <v>18.8</v>
      </c>
      <c r="E31" s="150"/>
      <c r="F31" s="148">
        <f t="shared" si="2"/>
        <v>0</v>
      </c>
      <c r="G31" s="1"/>
      <c r="H31" s="46"/>
      <c r="I31" s="44"/>
      <c r="J31" s="1"/>
      <c r="K31" s="1"/>
      <c r="L31" s="1"/>
      <c r="M31" s="1"/>
      <c r="N31" s="5"/>
      <c r="O31" s="4"/>
      <c r="Q31" s="3"/>
      <c r="R31" s="17"/>
      <c r="S31" s="16"/>
      <c r="T31" s="16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ht="18.75" thickBot="1" x14ac:dyDescent="0.3">
      <c r="A32" s="85"/>
      <c r="B32" s="118" t="s">
        <v>124</v>
      </c>
      <c r="C32" s="116" t="s">
        <v>77</v>
      </c>
      <c r="D32" s="147">
        <v>10</v>
      </c>
      <c r="E32" s="151"/>
      <c r="F32" s="148">
        <f t="shared" si="2"/>
        <v>0</v>
      </c>
      <c r="G32" s="1"/>
      <c r="H32" s="46"/>
      <c r="I32" s="44"/>
      <c r="J32" s="1"/>
      <c r="K32" s="1"/>
      <c r="L32" s="1"/>
      <c r="M32" s="1"/>
      <c r="N32" s="5"/>
      <c r="O32" s="4"/>
      <c r="Q32" s="3"/>
      <c r="R32" s="17"/>
      <c r="S32" s="16"/>
      <c r="T32" s="16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 ht="18.75" thickBot="1" x14ac:dyDescent="0.3">
      <c r="A33" s="85"/>
      <c r="B33" s="178" t="s">
        <v>35</v>
      </c>
      <c r="C33" s="179"/>
      <c r="D33" s="179"/>
      <c r="E33" s="154"/>
      <c r="F33" s="128"/>
      <c r="G33" s="1"/>
      <c r="H33" s="45"/>
      <c r="I33" s="44"/>
      <c r="J33" s="1"/>
      <c r="K33" s="1"/>
      <c r="L33" s="1"/>
      <c r="M33" s="1"/>
      <c r="N33" s="5"/>
      <c r="O33" s="4"/>
      <c r="Q33" s="3"/>
      <c r="R33" s="17"/>
      <c r="S33" s="16"/>
      <c r="T33" s="16"/>
      <c r="U33" s="26"/>
      <c r="V33" s="70"/>
      <c r="W33" s="70"/>
      <c r="X33" s="70"/>
      <c r="Y33" s="27"/>
      <c r="Z33" s="27"/>
      <c r="AA33" s="70"/>
      <c r="AB33" s="70"/>
      <c r="AC33" s="70"/>
      <c r="AD33" s="26"/>
    </row>
    <row r="34" spans="1:30" ht="18" x14ac:dyDescent="0.25">
      <c r="A34" s="85"/>
      <c r="B34" s="96" t="s">
        <v>105</v>
      </c>
      <c r="C34" s="97" t="s">
        <v>24</v>
      </c>
      <c r="D34" s="113">
        <f>1.01/0.5</f>
        <v>2.02</v>
      </c>
      <c r="E34" s="57"/>
      <c r="F34" s="101">
        <f t="shared" ref="F34:F42" si="3">E34*D34</f>
        <v>0</v>
      </c>
      <c r="G34" s="1"/>
      <c r="H34" s="32"/>
      <c r="I34" s="44"/>
      <c r="J34" s="1"/>
      <c r="K34" s="1"/>
      <c r="L34" s="1"/>
      <c r="M34" s="1"/>
      <c r="N34" s="5"/>
      <c r="O34" s="4"/>
      <c r="Q34" s="3"/>
      <c r="R34" s="17"/>
      <c r="S34" s="16"/>
      <c r="T34" s="16"/>
      <c r="U34" s="26"/>
      <c r="V34" s="70"/>
      <c r="W34" s="70"/>
      <c r="X34" s="70"/>
      <c r="Y34" s="27"/>
      <c r="Z34" s="27"/>
      <c r="AA34" s="70"/>
      <c r="AB34" s="70"/>
      <c r="AC34" s="70"/>
      <c r="AD34" s="26"/>
    </row>
    <row r="35" spans="1:30" ht="18" x14ac:dyDescent="0.25">
      <c r="A35" s="85"/>
      <c r="B35" s="99" t="s">
        <v>6</v>
      </c>
      <c r="C35" s="100" t="s">
        <v>41</v>
      </c>
      <c r="D35" s="113">
        <f>1.88/0.5</f>
        <v>3.76</v>
      </c>
      <c r="E35" s="58"/>
      <c r="F35" s="117">
        <f t="shared" si="3"/>
        <v>0</v>
      </c>
      <c r="G35" s="7"/>
      <c r="H35" s="32"/>
      <c r="I35" s="44"/>
      <c r="J35" s="7"/>
      <c r="K35" s="7"/>
      <c r="L35" s="1"/>
      <c r="M35" s="1"/>
      <c r="N35" s="5"/>
      <c r="O35" s="4"/>
      <c r="Q35" s="3"/>
      <c r="R35" s="17"/>
      <c r="S35" s="28"/>
      <c r="T35" s="16"/>
      <c r="U35" s="26"/>
      <c r="V35" s="26"/>
      <c r="W35" s="26"/>
      <c r="X35" s="26"/>
      <c r="Y35" s="27"/>
      <c r="Z35" s="27"/>
      <c r="AA35" s="26"/>
      <c r="AB35" s="26"/>
      <c r="AC35" s="26"/>
      <c r="AD35" s="26"/>
    </row>
    <row r="36" spans="1:30" x14ac:dyDescent="0.25">
      <c r="A36" s="85"/>
      <c r="B36" s="99" t="s">
        <v>8</v>
      </c>
      <c r="C36" s="100" t="s">
        <v>44</v>
      </c>
      <c r="D36" s="113">
        <f>1.34/0.5</f>
        <v>2.68</v>
      </c>
      <c r="E36" s="58"/>
      <c r="F36" s="117">
        <f t="shared" si="3"/>
        <v>0</v>
      </c>
      <c r="G36" s="1"/>
      <c r="H36" s="43"/>
      <c r="I36" s="44"/>
      <c r="J36" s="1"/>
      <c r="K36" s="1"/>
      <c r="L36" s="1"/>
      <c r="M36" s="1"/>
      <c r="N36" s="5"/>
      <c r="O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85"/>
      <c r="B37" s="99" t="s">
        <v>9</v>
      </c>
      <c r="C37" s="100" t="s">
        <v>44</v>
      </c>
      <c r="D37" s="113">
        <f>1.34/0.5</f>
        <v>2.68</v>
      </c>
      <c r="E37" s="58"/>
      <c r="F37" s="117">
        <f t="shared" si="3"/>
        <v>0</v>
      </c>
      <c r="G37" s="1"/>
      <c r="H37" s="43"/>
      <c r="I37" s="44"/>
      <c r="J37" s="1"/>
      <c r="K37" s="1"/>
      <c r="L37" s="1"/>
      <c r="M37" s="1"/>
      <c r="N37" s="5"/>
      <c r="O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85"/>
      <c r="B38" s="99" t="s">
        <v>10</v>
      </c>
      <c r="C38" s="100" t="s">
        <v>44</v>
      </c>
      <c r="D38" s="113">
        <f>1.34/0.5</f>
        <v>2.68</v>
      </c>
      <c r="E38" s="58"/>
      <c r="F38" s="117">
        <f t="shared" si="3"/>
        <v>0</v>
      </c>
      <c r="G38" s="1"/>
      <c r="H38" s="43"/>
      <c r="I38" s="44"/>
      <c r="J38" s="1"/>
      <c r="K38" s="1"/>
      <c r="L38" s="1"/>
      <c r="M38" s="1"/>
      <c r="N38" s="5"/>
      <c r="O38" s="4"/>
    </row>
    <row r="39" spans="1:30" x14ac:dyDescent="0.25">
      <c r="A39" s="85"/>
      <c r="B39" s="99" t="s">
        <v>46</v>
      </c>
      <c r="C39" s="100" t="s">
        <v>47</v>
      </c>
      <c r="D39" s="113">
        <f>3.9/0.5</f>
        <v>7.8</v>
      </c>
      <c r="E39" s="58"/>
      <c r="F39" s="117">
        <f t="shared" si="3"/>
        <v>0</v>
      </c>
      <c r="G39" s="1"/>
      <c r="H39" s="43"/>
      <c r="I39" s="44"/>
      <c r="J39" s="1"/>
      <c r="K39" s="1"/>
      <c r="L39" s="1"/>
      <c r="M39" s="1"/>
      <c r="N39" s="5"/>
      <c r="O39" s="4"/>
    </row>
    <row r="40" spans="1:30" x14ac:dyDescent="0.25">
      <c r="A40" s="85"/>
      <c r="B40" s="99" t="s">
        <v>110</v>
      </c>
      <c r="C40" s="100" t="s">
        <v>44</v>
      </c>
      <c r="D40" s="113">
        <f>1.34/0.5</f>
        <v>2.68</v>
      </c>
      <c r="E40" s="58"/>
      <c r="F40" s="117">
        <f t="shared" si="3"/>
        <v>0</v>
      </c>
      <c r="G40" s="1"/>
      <c r="H40" s="43"/>
      <c r="I40" s="44"/>
      <c r="J40" s="1"/>
      <c r="K40" s="1"/>
      <c r="L40" s="1"/>
      <c r="M40" s="1"/>
      <c r="N40" s="5"/>
      <c r="O40" s="4"/>
    </row>
    <row r="41" spans="1:30" x14ac:dyDescent="0.25">
      <c r="A41" s="85"/>
      <c r="B41" s="99" t="s">
        <v>11</v>
      </c>
      <c r="C41" s="100" t="s">
        <v>44</v>
      </c>
      <c r="D41" s="113">
        <f>1.86/0.5</f>
        <v>3.72</v>
      </c>
      <c r="E41" s="58"/>
      <c r="F41" s="117">
        <f t="shared" si="3"/>
        <v>0</v>
      </c>
      <c r="G41" s="1"/>
      <c r="H41" s="43"/>
      <c r="I41" s="44"/>
      <c r="J41" s="1"/>
      <c r="K41" s="1"/>
      <c r="L41" s="1"/>
      <c r="M41" s="1"/>
      <c r="N41" s="5"/>
      <c r="O41" s="4"/>
    </row>
    <row r="42" spans="1:30" ht="15.75" thickBot="1" x14ac:dyDescent="0.3">
      <c r="A42" s="85"/>
      <c r="B42" s="102" t="s">
        <v>12</v>
      </c>
      <c r="C42" s="103" t="s">
        <v>24</v>
      </c>
      <c r="D42" s="113">
        <f>2.5/0.5</f>
        <v>5</v>
      </c>
      <c r="E42" s="59"/>
      <c r="F42" s="121">
        <f t="shared" si="3"/>
        <v>0</v>
      </c>
      <c r="G42" s="1"/>
      <c r="H42" s="43"/>
      <c r="I42" s="44"/>
      <c r="J42" s="1"/>
      <c r="K42" s="1"/>
      <c r="L42" s="1"/>
      <c r="M42" s="1"/>
      <c r="N42" s="5"/>
      <c r="O42" s="4"/>
    </row>
    <row r="43" spans="1:30" ht="15.75" thickBot="1" x14ac:dyDescent="0.3">
      <c r="A43" s="85"/>
      <c r="B43" s="181" t="s">
        <v>37</v>
      </c>
      <c r="C43" s="182"/>
      <c r="D43" s="182"/>
      <c r="E43" s="153"/>
      <c r="F43" s="128"/>
      <c r="G43" s="1"/>
      <c r="H43" s="45"/>
      <c r="I43" s="44"/>
      <c r="J43" s="1"/>
      <c r="K43" s="1"/>
      <c r="L43" s="1"/>
      <c r="M43" s="1"/>
      <c r="N43" s="5"/>
      <c r="O43" s="4"/>
    </row>
    <row r="44" spans="1:30" x14ac:dyDescent="0.25">
      <c r="A44" s="85"/>
      <c r="B44" s="131" t="s">
        <v>127</v>
      </c>
      <c r="C44" s="122" t="s">
        <v>50</v>
      </c>
      <c r="D44" s="98">
        <f>1.95/0.5</f>
        <v>3.9</v>
      </c>
      <c r="E44" s="56"/>
      <c r="F44" s="101">
        <f t="shared" ref="F44:F57" si="4">E44*D44</f>
        <v>0</v>
      </c>
      <c r="G44" s="1"/>
      <c r="H44" s="43"/>
      <c r="I44" s="44"/>
      <c r="J44" s="1"/>
      <c r="K44" s="1"/>
      <c r="L44" s="1"/>
      <c r="M44" s="1"/>
      <c r="N44" s="5"/>
      <c r="O44" s="4"/>
    </row>
    <row r="45" spans="1:30" x14ac:dyDescent="0.25">
      <c r="A45" s="85"/>
      <c r="B45" s="132" t="s">
        <v>126</v>
      </c>
      <c r="C45" s="100" t="s">
        <v>41</v>
      </c>
      <c r="D45" s="117">
        <f>1.34/0.5</f>
        <v>2.68</v>
      </c>
      <c r="E45" s="54"/>
      <c r="F45" s="117">
        <f t="shared" si="4"/>
        <v>0</v>
      </c>
      <c r="G45" s="1"/>
      <c r="H45" s="43"/>
      <c r="I45" s="44"/>
      <c r="J45" s="1"/>
      <c r="K45" s="1"/>
      <c r="L45" s="1"/>
      <c r="M45" s="1"/>
      <c r="N45" s="5"/>
      <c r="O45" s="4"/>
    </row>
    <row r="46" spans="1:30" x14ac:dyDescent="0.25">
      <c r="A46" s="85"/>
      <c r="B46" s="132" t="s">
        <v>7</v>
      </c>
      <c r="C46" s="100" t="s">
        <v>45</v>
      </c>
      <c r="D46" s="117">
        <f>1.34/0.5</f>
        <v>2.68</v>
      </c>
      <c r="E46" s="54"/>
      <c r="F46" s="117">
        <f t="shared" si="4"/>
        <v>0</v>
      </c>
      <c r="G46" s="1"/>
      <c r="H46" s="43"/>
      <c r="I46" s="44"/>
      <c r="J46" s="1"/>
      <c r="K46" s="1"/>
      <c r="L46" s="1"/>
      <c r="M46" s="1"/>
      <c r="N46" s="5"/>
      <c r="O46" s="4"/>
    </row>
    <row r="47" spans="1:30" x14ac:dyDescent="0.25">
      <c r="A47" s="85"/>
      <c r="B47" s="132" t="s">
        <v>38</v>
      </c>
      <c r="C47" s="100" t="s">
        <v>45</v>
      </c>
      <c r="D47" s="117">
        <f>1.34/0.5</f>
        <v>2.68</v>
      </c>
      <c r="E47" s="54"/>
      <c r="F47" s="117">
        <f t="shared" si="4"/>
        <v>0</v>
      </c>
      <c r="G47" s="1"/>
      <c r="H47" s="43"/>
      <c r="I47" s="44"/>
      <c r="J47" s="1"/>
      <c r="K47" s="1"/>
      <c r="L47" s="1"/>
      <c r="M47" s="1"/>
      <c r="N47" s="5"/>
      <c r="O47" s="4"/>
    </row>
    <row r="48" spans="1:30" x14ac:dyDescent="0.25">
      <c r="A48" s="85"/>
      <c r="B48" s="132" t="s">
        <v>102</v>
      </c>
      <c r="C48" s="100" t="s">
        <v>49</v>
      </c>
      <c r="D48" s="117">
        <f>1.61/0.5</f>
        <v>3.22</v>
      </c>
      <c r="E48" s="54"/>
      <c r="F48" s="117">
        <f t="shared" si="4"/>
        <v>0</v>
      </c>
      <c r="G48" s="1"/>
      <c r="H48" s="43"/>
      <c r="I48" s="44"/>
      <c r="J48" s="1"/>
      <c r="K48" s="1"/>
      <c r="L48" s="1"/>
      <c r="M48" s="1"/>
      <c r="N48" s="5"/>
      <c r="O48" s="4"/>
    </row>
    <row r="49" spans="1:15" x14ac:dyDescent="0.25">
      <c r="A49" s="85"/>
      <c r="B49" s="132" t="s">
        <v>104</v>
      </c>
      <c r="C49" s="100" t="s">
        <v>49</v>
      </c>
      <c r="D49" s="117">
        <f>1.2/0.5</f>
        <v>2.4</v>
      </c>
      <c r="E49" s="54"/>
      <c r="F49" s="117">
        <f t="shared" si="4"/>
        <v>0</v>
      </c>
      <c r="G49" s="1"/>
      <c r="H49" s="43"/>
      <c r="I49" s="44"/>
      <c r="J49" s="1"/>
      <c r="K49" s="1"/>
      <c r="L49" s="1"/>
      <c r="M49" s="1"/>
      <c r="N49" s="5"/>
      <c r="O49" s="4"/>
    </row>
    <row r="50" spans="1:15" x14ac:dyDescent="0.25">
      <c r="A50" s="85"/>
      <c r="B50" s="132" t="s">
        <v>76</v>
      </c>
      <c r="C50" s="100" t="s">
        <v>112</v>
      </c>
      <c r="D50" s="117">
        <f>5/0.5</f>
        <v>10</v>
      </c>
      <c r="E50" s="54"/>
      <c r="F50" s="117">
        <f t="shared" si="4"/>
        <v>0</v>
      </c>
      <c r="G50" s="1"/>
      <c r="H50" s="43"/>
      <c r="I50" s="44"/>
      <c r="J50" s="1"/>
      <c r="K50" s="1"/>
      <c r="L50" s="1"/>
      <c r="M50" s="1"/>
      <c r="N50" s="5"/>
      <c r="O50" s="4"/>
    </row>
    <row r="51" spans="1:15" x14ac:dyDescent="0.25">
      <c r="A51" s="85"/>
      <c r="B51" s="132" t="s">
        <v>118</v>
      </c>
      <c r="C51" s="100" t="s">
        <v>24</v>
      </c>
      <c r="D51" s="117">
        <v>10</v>
      </c>
      <c r="E51" s="54"/>
      <c r="F51" s="117">
        <f t="shared" si="4"/>
        <v>0</v>
      </c>
      <c r="G51" s="1"/>
      <c r="H51" s="43"/>
      <c r="I51" s="44"/>
      <c r="J51" s="1"/>
      <c r="K51" s="1"/>
      <c r="L51" s="1"/>
      <c r="M51" s="1"/>
      <c r="N51" s="5"/>
      <c r="O51" s="4"/>
    </row>
    <row r="52" spans="1:15" x14ac:dyDescent="0.25">
      <c r="A52" s="85"/>
      <c r="B52" s="132" t="s">
        <v>111</v>
      </c>
      <c r="C52" s="100" t="s">
        <v>41</v>
      </c>
      <c r="D52" s="117">
        <f>2.61/0.5</f>
        <v>5.22</v>
      </c>
      <c r="E52" s="54"/>
      <c r="F52" s="117">
        <f t="shared" si="4"/>
        <v>0</v>
      </c>
      <c r="G52" s="1"/>
      <c r="H52" s="43"/>
      <c r="I52" s="44"/>
      <c r="J52" s="1"/>
      <c r="K52" s="1"/>
      <c r="L52" s="1"/>
      <c r="M52" s="1"/>
      <c r="N52" s="5"/>
      <c r="O52" s="4"/>
    </row>
    <row r="53" spans="1:15" x14ac:dyDescent="0.25">
      <c r="A53" s="85"/>
      <c r="B53" s="132" t="s">
        <v>125</v>
      </c>
      <c r="C53" s="100" t="s">
        <v>41</v>
      </c>
      <c r="D53" s="117">
        <f>1.88/0.5</f>
        <v>3.76</v>
      </c>
      <c r="E53" s="54"/>
      <c r="F53" s="117">
        <f t="shared" si="4"/>
        <v>0</v>
      </c>
      <c r="G53" s="1"/>
      <c r="H53" s="43"/>
      <c r="I53" s="44"/>
      <c r="J53" s="1"/>
      <c r="K53" s="1"/>
      <c r="L53" s="1"/>
      <c r="M53" s="1"/>
      <c r="N53" s="5"/>
      <c r="O53" s="4"/>
    </row>
    <row r="54" spans="1:15" x14ac:dyDescent="0.25">
      <c r="A54" s="85"/>
      <c r="B54" s="132" t="s">
        <v>23</v>
      </c>
      <c r="C54" s="100" t="s">
        <v>70</v>
      </c>
      <c r="D54" s="117">
        <f>8.33/0.5</f>
        <v>16.66</v>
      </c>
      <c r="E54" s="54"/>
      <c r="F54" s="117">
        <f t="shared" si="4"/>
        <v>0</v>
      </c>
      <c r="G54" s="1"/>
      <c r="H54" s="43"/>
      <c r="I54" s="44"/>
      <c r="J54" s="1"/>
      <c r="K54" s="1"/>
      <c r="L54" s="1"/>
      <c r="M54" s="1"/>
      <c r="N54" s="5"/>
      <c r="O54" s="4"/>
    </row>
    <row r="55" spans="1:15" x14ac:dyDescent="0.25">
      <c r="A55" s="85"/>
      <c r="B55" s="132" t="s">
        <v>22</v>
      </c>
      <c r="C55" s="100" t="s">
        <v>103</v>
      </c>
      <c r="D55" s="117">
        <f>8.28/0.5</f>
        <v>16.559999999999999</v>
      </c>
      <c r="E55" s="55"/>
      <c r="F55" s="117">
        <f t="shared" si="4"/>
        <v>0</v>
      </c>
      <c r="G55" s="1"/>
      <c r="H55" s="43"/>
      <c r="I55" s="44"/>
      <c r="J55" s="1"/>
      <c r="K55" s="1"/>
      <c r="L55" s="1"/>
      <c r="M55" s="1"/>
      <c r="N55" s="5"/>
      <c r="O55" s="4"/>
    </row>
    <row r="56" spans="1:15" x14ac:dyDescent="0.25">
      <c r="A56" s="85"/>
      <c r="B56" s="132" t="s">
        <v>107</v>
      </c>
      <c r="C56" s="100" t="s">
        <v>24</v>
      </c>
      <c r="D56" s="117">
        <f>0.93/0.5</f>
        <v>1.86</v>
      </c>
      <c r="E56" s="143"/>
      <c r="F56" s="117">
        <f t="shared" si="4"/>
        <v>0</v>
      </c>
      <c r="G56" s="1"/>
      <c r="H56" s="43"/>
      <c r="I56" s="44"/>
      <c r="J56" s="1"/>
      <c r="K56" s="1"/>
      <c r="L56" s="1"/>
      <c r="M56" s="1"/>
      <c r="N56" s="5"/>
      <c r="O56" s="4"/>
    </row>
    <row r="57" spans="1:15" ht="15.75" thickBot="1" x14ac:dyDescent="0.3">
      <c r="A57" s="85"/>
      <c r="B57" s="137" t="s">
        <v>106</v>
      </c>
      <c r="C57" s="103" t="s">
        <v>24</v>
      </c>
      <c r="D57" s="121">
        <f>0.74/0.5</f>
        <v>1.48</v>
      </c>
      <c r="E57" s="145"/>
      <c r="F57" s="117">
        <f t="shared" si="4"/>
        <v>0</v>
      </c>
      <c r="G57" s="1"/>
      <c r="H57" s="43"/>
      <c r="I57" s="44"/>
      <c r="J57" s="1"/>
      <c r="K57" s="1"/>
      <c r="L57" s="1"/>
      <c r="M57" s="1"/>
      <c r="N57" s="5"/>
      <c r="O57" s="4"/>
    </row>
    <row r="58" spans="1:15" ht="15.75" thickBot="1" x14ac:dyDescent="0.3">
      <c r="A58" s="85"/>
      <c r="B58" s="178" t="s">
        <v>39</v>
      </c>
      <c r="C58" s="179"/>
      <c r="D58" s="180"/>
      <c r="E58" s="155"/>
      <c r="F58" s="128"/>
      <c r="G58" s="1"/>
      <c r="H58" s="45"/>
      <c r="I58" s="44"/>
      <c r="J58" s="1"/>
      <c r="K58" s="1"/>
      <c r="L58" s="1"/>
      <c r="M58" s="1"/>
      <c r="N58" s="5"/>
      <c r="O58" s="4"/>
    </row>
    <row r="59" spans="1:15" x14ac:dyDescent="0.25">
      <c r="A59" s="85"/>
      <c r="B59" s="104" t="s">
        <v>14</v>
      </c>
      <c r="C59" s="105" t="s">
        <v>52</v>
      </c>
      <c r="D59" s="106">
        <v>5</v>
      </c>
      <c r="E59" s="56"/>
      <c r="F59" s="101">
        <f t="shared" ref="F59:F68" si="5">E59*D59</f>
        <v>0</v>
      </c>
      <c r="G59" s="1"/>
      <c r="H59" s="45"/>
      <c r="I59" s="44"/>
      <c r="J59" s="1"/>
      <c r="K59" s="1"/>
      <c r="L59" s="1"/>
      <c r="M59" s="1"/>
      <c r="N59" s="5"/>
      <c r="O59" s="4"/>
    </row>
    <row r="60" spans="1:15" x14ac:dyDescent="0.25">
      <c r="A60" s="85"/>
      <c r="B60" s="107" t="s">
        <v>15</v>
      </c>
      <c r="C60" s="108" t="s">
        <v>52</v>
      </c>
      <c r="D60" s="109">
        <f>1.5/0.5</f>
        <v>3</v>
      </c>
      <c r="E60" s="54"/>
      <c r="F60" s="117">
        <f t="shared" si="5"/>
        <v>0</v>
      </c>
      <c r="G60" s="1"/>
      <c r="H60" s="45"/>
      <c r="I60" s="44"/>
      <c r="J60" s="1"/>
      <c r="K60" s="1"/>
      <c r="L60" s="1"/>
      <c r="M60" s="1"/>
      <c r="N60" s="5"/>
      <c r="O60" s="4"/>
    </row>
    <row r="61" spans="1:15" x14ac:dyDescent="0.25">
      <c r="A61" s="85"/>
      <c r="B61" s="107" t="s">
        <v>16</v>
      </c>
      <c r="C61" s="108" t="s">
        <v>52</v>
      </c>
      <c r="D61" s="109">
        <f>2.69/0.5</f>
        <v>5.38</v>
      </c>
      <c r="E61" s="54"/>
      <c r="F61" s="117">
        <f t="shared" si="5"/>
        <v>0</v>
      </c>
      <c r="G61" s="1"/>
      <c r="H61" s="45"/>
      <c r="I61" s="44"/>
      <c r="J61" s="1"/>
      <c r="K61" s="1"/>
      <c r="L61" s="1"/>
      <c r="M61" s="1"/>
      <c r="N61" s="5"/>
      <c r="O61" s="4"/>
    </row>
    <row r="62" spans="1:15" x14ac:dyDescent="0.25">
      <c r="A62" s="85"/>
      <c r="B62" s="107" t="s">
        <v>17</v>
      </c>
      <c r="C62" s="108" t="s">
        <v>53</v>
      </c>
      <c r="D62" s="109">
        <f>2.15/0.5</f>
        <v>4.3</v>
      </c>
      <c r="E62" s="54"/>
      <c r="F62" s="117">
        <f t="shared" si="5"/>
        <v>0</v>
      </c>
      <c r="G62" s="1"/>
      <c r="H62" s="45"/>
      <c r="I62" s="44"/>
      <c r="J62" s="1"/>
      <c r="K62" s="1"/>
      <c r="L62" s="1"/>
      <c r="M62" s="1"/>
      <c r="N62" s="5"/>
      <c r="O62" s="4"/>
    </row>
    <row r="63" spans="1:15" x14ac:dyDescent="0.25">
      <c r="A63" s="85"/>
      <c r="B63" s="107" t="s">
        <v>71</v>
      </c>
      <c r="C63" s="108" t="s">
        <v>72</v>
      </c>
      <c r="D63" s="109">
        <f>1.88/0.5</f>
        <v>3.76</v>
      </c>
      <c r="E63" s="54"/>
      <c r="F63" s="117">
        <f t="shared" si="5"/>
        <v>0</v>
      </c>
      <c r="G63" s="1"/>
      <c r="H63" s="45"/>
      <c r="I63" s="44"/>
      <c r="J63" s="1"/>
      <c r="K63" s="1"/>
      <c r="L63" s="1"/>
      <c r="M63" s="1"/>
      <c r="N63" s="5"/>
      <c r="O63" s="4"/>
    </row>
    <row r="64" spans="1:15" x14ac:dyDescent="0.25">
      <c r="A64" s="85"/>
      <c r="B64" s="107" t="s">
        <v>18</v>
      </c>
      <c r="C64" s="108" t="s">
        <v>52</v>
      </c>
      <c r="D64" s="109">
        <f>1.01/0.5</f>
        <v>2.02</v>
      </c>
      <c r="E64" s="54"/>
      <c r="F64" s="117">
        <f t="shared" si="5"/>
        <v>0</v>
      </c>
      <c r="G64" s="1"/>
      <c r="H64" s="45"/>
      <c r="I64" s="44"/>
      <c r="J64" s="1"/>
      <c r="K64" s="1"/>
      <c r="L64" s="1"/>
      <c r="M64" s="1"/>
      <c r="N64" s="5"/>
      <c r="O64" s="4"/>
    </row>
    <row r="65" spans="1:15" x14ac:dyDescent="0.25">
      <c r="A65" s="85"/>
      <c r="B65" s="107" t="s">
        <v>19</v>
      </c>
      <c r="C65" s="108" t="s">
        <v>24</v>
      </c>
      <c r="D65" s="109">
        <f>2.69/0.5</f>
        <v>5.38</v>
      </c>
      <c r="E65" s="54"/>
      <c r="F65" s="117">
        <f t="shared" si="5"/>
        <v>0</v>
      </c>
      <c r="G65" s="1"/>
      <c r="H65" s="45"/>
      <c r="I65" s="44"/>
      <c r="J65" s="1"/>
      <c r="K65" s="1"/>
      <c r="L65" s="1"/>
      <c r="M65" s="1"/>
      <c r="N65" s="5"/>
      <c r="O65" s="4"/>
    </row>
    <row r="66" spans="1:15" x14ac:dyDescent="0.25">
      <c r="A66" s="85"/>
      <c r="B66" s="107" t="s">
        <v>20</v>
      </c>
      <c r="C66" s="108" t="s">
        <v>64</v>
      </c>
      <c r="D66" s="109">
        <f>0.39/0.5</f>
        <v>0.78</v>
      </c>
      <c r="E66" s="54"/>
      <c r="F66" s="117">
        <f t="shared" si="5"/>
        <v>0</v>
      </c>
      <c r="G66" s="1"/>
      <c r="H66" s="45"/>
      <c r="I66" s="44"/>
      <c r="J66" s="1"/>
      <c r="K66" s="1"/>
      <c r="L66" s="1"/>
      <c r="M66" s="1"/>
      <c r="N66" s="5"/>
      <c r="O66" s="4"/>
    </row>
    <row r="67" spans="1:15" x14ac:dyDescent="0.25">
      <c r="A67" s="85"/>
      <c r="B67" s="110" t="s">
        <v>116</v>
      </c>
      <c r="C67" s="111">
        <v>1</v>
      </c>
      <c r="D67" s="112">
        <f>6/0.5</f>
        <v>12</v>
      </c>
      <c r="E67" s="55"/>
      <c r="F67" s="117">
        <f t="shared" si="5"/>
        <v>0</v>
      </c>
      <c r="G67" s="1"/>
      <c r="H67" s="45"/>
      <c r="I67" s="44"/>
      <c r="J67" s="1"/>
      <c r="K67" s="1"/>
      <c r="L67" s="1"/>
      <c r="M67" s="1"/>
      <c r="N67" s="5"/>
      <c r="O67" s="4"/>
    </row>
    <row r="68" spans="1:15" ht="15.75" thickBot="1" x14ac:dyDescent="0.3">
      <c r="A68" s="85"/>
      <c r="B68" s="110" t="s">
        <v>21</v>
      </c>
      <c r="C68" s="111" t="s">
        <v>131</v>
      </c>
      <c r="D68" s="112">
        <f>1.2/0.5</f>
        <v>2.4</v>
      </c>
      <c r="E68" s="55"/>
      <c r="F68" s="121">
        <f t="shared" si="5"/>
        <v>0</v>
      </c>
      <c r="G68" s="1"/>
      <c r="H68" s="45"/>
      <c r="I68" s="44"/>
      <c r="J68" s="1"/>
      <c r="K68" s="1"/>
      <c r="L68" s="1"/>
      <c r="M68" s="1"/>
      <c r="N68" s="5"/>
      <c r="O68" s="4"/>
    </row>
    <row r="69" spans="1:15" ht="15.75" thickBot="1" x14ac:dyDescent="0.3">
      <c r="A69" s="85"/>
      <c r="B69" s="181" t="s">
        <v>40</v>
      </c>
      <c r="C69" s="182"/>
      <c r="D69" s="182"/>
      <c r="E69" s="156"/>
      <c r="F69" s="128"/>
      <c r="G69" s="1"/>
      <c r="H69" s="45"/>
      <c r="I69" s="44"/>
      <c r="J69" s="1"/>
      <c r="K69" s="1"/>
      <c r="L69" s="1"/>
      <c r="M69" s="1"/>
      <c r="N69" s="5"/>
      <c r="O69" s="4"/>
    </row>
    <row r="70" spans="1:15" x14ac:dyDescent="0.25">
      <c r="A70" s="85"/>
      <c r="B70" s="114" t="s">
        <v>13</v>
      </c>
      <c r="C70" s="116" t="s">
        <v>130</v>
      </c>
      <c r="D70" s="98">
        <f>1.3/0.5</f>
        <v>2.6</v>
      </c>
      <c r="E70" s="134"/>
      <c r="F70" s="117">
        <f t="shared" ref="F70:F77" si="6">E70*D70</f>
        <v>0</v>
      </c>
      <c r="G70" s="1"/>
      <c r="H70" s="43"/>
      <c r="I70" s="44"/>
      <c r="J70" s="1"/>
      <c r="K70" s="1"/>
      <c r="L70" s="1"/>
      <c r="M70" s="1"/>
      <c r="N70" s="5"/>
      <c r="O70" s="4"/>
    </row>
    <row r="71" spans="1:15" x14ac:dyDescent="0.25">
      <c r="A71" s="85"/>
      <c r="B71" s="99" t="s">
        <v>62</v>
      </c>
      <c r="C71" s="116" t="s">
        <v>30</v>
      </c>
      <c r="D71" s="117">
        <f>1.08/0.5</f>
        <v>2.16</v>
      </c>
      <c r="E71" s="134"/>
      <c r="F71" s="117">
        <f t="shared" si="6"/>
        <v>0</v>
      </c>
      <c r="G71" s="1"/>
      <c r="H71" s="43"/>
      <c r="I71" s="44"/>
      <c r="J71" s="1"/>
      <c r="K71" s="1"/>
      <c r="L71" s="1"/>
      <c r="M71" s="1"/>
      <c r="N71" s="5"/>
      <c r="O71" s="4"/>
    </row>
    <row r="72" spans="1:15" x14ac:dyDescent="0.25">
      <c r="A72" s="85"/>
      <c r="B72" s="99" t="s">
        <v>66</v>
      </c>
      <c r="C72" s="116" t="s">
        <v>31</v>
      </c>
      <c r="D72" s="117">
        <f>2.28/0.5</f>
        <v>4.5599999999999996</v>
      </c>
      <c r="E72" s="134"/>
      <c r="F72" s="117">
        <f t="shared" si="6"/>
        <v>0</v>
      </c>
      <c r="G72" s="1"/>
      <c r="H72" s="43"/>
      <c r="I72" s="44"/>
      <c r="J72" s="1"/>
      <c r="K72" s="1"/>
      <c r="L72" s="1"/>
      <c r="M72" s="1"/>
      <c r="N72" s="5"/>
      <c r="O72" s="4"/>
    </row>
    <row r="73" spans="1:15" x14ac:dyDescent="0.25">
      <c r="A73" s="85"/>
      <c r="B73" s="99" t="s">
        <v>65</v>
      </c>
      <c r="C73" s="116" t="s">
        <v>30</v>
      </c>
      <c r="D73" s="117">
        <f>0.87/0.5</f>
        <v>1.74</v>
      </c>
      <c r="E73" s="134"/>
      <c r="F73" s="117">
        <f t="shared" si="6"/>
        <v>0</v>
      </c>
      <c r="G73" s="1"/>
      <c r="H73" s="43"/>
      <c r="I73" s="44"/>
      <c r="J73" s="1"/>
      <c r="K73" s="1"/>
      <c r="L73" s="1"/>
      <c r="M73" s="1"/>
      <c r="N73" s="5"/>
      <c r="O73" s="4"/>
    </row>
    <row r="74" spans="1:15" ht="15.75" thickBot="1" x14ac:dyDescent="0.3">
      <c r="A74" s="85"/>
      <c r="B74" s="162" t="s">
        <v>132</v>
      </c>
      <c r="C74" s="159" t="s">
        <v>133</v>
      </c>
      <c r="D74" s="161">
        <v>6</v>
      </c>
      <c r="E74" s="160"/>
      <c r="F74" s="117">
        <f t="shared" si="6"/>
        <v>0</v>
      </c>
      <c r="G74" s="1"/>
      <c r="H74" s="43"/>
      <c r="I74" s="44"/>
      <c r="J74" s="1"/>
      <c r="K74" s="1"/>
      <c r="L74" s="1"/>
      <c r="M74" s="1"/>
      <c r="N74" s="5"/>
      <c r="O74" s="4"/>
    </row>
    <row r="75" spans="1:15" ht="15.75" thickBot="1" x14ac:dyDescent="0.3">
      <c r="A75" s="85"/>
      <c r="B75" s="178" t="s">
        <v>113</v>
      </c>
      <c r="C75" s="179"/>
      <c r="D75" s="179"/>
      <c r="E75" s="157"/>
      <c r="F75" s="128"/>
      <c r="G75" s="1"/>
      <c r="H75" s="43"/>
      <c r="I75" s="44"/>
      <c r="J75" s="1"/>
      <c r="K75" s="1"/>
      <c r="L75" s="1"/>
      <c r="M75" s="1"/>
      <c r="N75" s="5"/>
      <c r="O75" s="4"/>
    </row>
    <row r="76" spans="1:15" ht="24" x14ac:dyDescent="0.25">
      <c r="A76" s="85"/>
      <c r="B76" s="140" t="s">
        <v>114</v>
      </c>
      <c r="C76" s="139" t="s">
        <v>119</v>
      </c>
      <c r="D76" s="138">
        <v>18</v>
      </c>
      <c r="E76" s="142"/>
      <c r="F76" s="101">
        <f t="shared" si="6"/>
        <v>0</v>
      </c>
      <c r="G76" s="1"/>
      <c r="H76" s="43"/>
      <c r="I76" s="44"/>
      <c r="J76" s="1"/>
      <c r="K76" s="1"/>
      <c r="L76" s="1"/>
      <c r="M76" s="1"/>
      <c r="N76" s="5"/>
      <c r="O76" s="4"/>
    </row>
    <row r="77" spans="1:15" ht="15.75" thickBot="1" x14ac:dyDescent="0.3">
      <c r="A77" s="85"/>
      <c r="B77" s="141" t="s">
        <v>115</v>
      </c>
      <c r="C77" s="133" t="s">
        <v>117</v>
      </c>
      <c r="D77" s="136">
        <v>22</v>
      </c>
      <c r="E77" s="135"/>
      <c r="F77" s="136">
        <f t="shared" si="6"/>
        <v>0</v>
      </c>
      <c r="G77" s="1"/>
      <c r="H77" s="43"/>
      <c r="I77" s="44"/>
      <c r="J77" s="1"/>
      <c r="K77" s="1"/>
      <c r="L77" s="1"/>
      <c r="M77" s="1"/>
      <c r="N77" s="5"/>
      <c r="O77" s="4"/>
    </row>
    <row r="78" spans="1:15" s="169" customFormat="1" ht="15.75" thickBot="1" x14ac:dyDescent="0.3">
      <c r="A78" s="8"/>
      <c r="B78" s="163"/>
      <c r="C78" s="164"/>
      <c r="D78" s="165"/>
      <c r="E78" s="166"/>
      <c r="F78" s="167"/>
      <c r="G78" s="45"/>
      <c r="H78" s="43"/>
      <c r="I78" s="44"/>
      <c r="J78" s="45"/>
      <c r="K78" s="45"/>
      <c r="L78" s="45"/>
      <c r="M78" s="45"/>
      <c r="N78" s="168"/>
      <c r="O78" s="13"/>
    </row>
    <row r="79" spans="1:15" ht="72.75" customHeight="1" thickBot="1" x14ac:dyDescent="0.3">
      <c r="A79" s="8"/>
      <c r="B79" s="186"/>
      <c r="C79" s="187"/>
      <c r="D79" s="187"/>
      <c r="E79" s="187"/>
      <c r="F79" s="188"/>
      <c r="G79" s="1"/>
      <c r="H79" s="43"/>
      <c r="I79" s="44"/>
      <c r="J79" s="1"/>
      <c r="K79" s="1"/>
      <c r="L79" s="1"/>
      <c r="M79" s="1"/>
      <c r="N79" s="5"/>
      <c r="O79" s="4"/>
    </row>
    <row r="80" spans="1:15" ht="30" customHeight="1" x14ac:dyDescent="0.3">
      <c r="B80" s="62"/>
      <c r="C80" s="80" t="s">
        <v>57</v>
      </c>
      <c r="D80" s="175" t="s">
        <v>58</v>
      </c>
      <c r="E80" s="175"/>
      <c r="F80" s="175"/>
      <c r="G80" s="15"/>
      <c r="H80" s="15"/>
      <c r="I80" s="48"/>
      <c r="J80" s="29"/>
      <c r="K80" s="29"/>
      <c r="L80" s="29"/>
      <c r="M80" s="29"/>
      <c r="N80" s="29"/>
      <c r="O80" s="29"/>
    </row>
    <row r="81" spans="2:15" x14ac:dyDescent="0.25">
      <c r="B81" s="63"/>
      <c r="C81" s="64"/>
      <c r="D81" s="74"/>
      <c r="E81" s="65"/>
      <c r="F81" s="76"/>
      <c r="G81" s="9"/>
      <c r="H81" s="49"/>
      <c r="I81" s="9"/>
      <c r="J81" s="2"/>
      <c r="K81" s="2"/>
      <c r="L81" s="2"/>
      <c r="M81" s="2"/>
      <c r="N81" s="3"/>
      <c r="O81" s="3"/>
    </row>
    <row r="82" spans="2:15" s="95" customFormat="1" x14ac:dyDescent="0.25"/>
    <row r="83" spans="2:15" s="95" customFormat="1" ht="15.75" customHeight="1" x14ac:dyDescent="0.25"/>
    <row r="84" spans="2:15" s="95" customFormat="1" ht="15.75" customHeight="1" x14ac:dyDescent="0.25"/>
    <row r="85" spans="2:15" s="95" customFormat="1" ht="15.75" customHeight="1" x14ac:dyDescent="0.25"/>
    <row r="86" spans="2:15" s="95" customFormat="1" ht="15.75" customHeight="1" x14ac:dyDescent="0.25"/>
    <row r="87" spans="2:15" s="95" customFormat="1" ht="15.75" customHeight="1" x14ac:dyDescent="0.25"/>
    <row r="88" spans="2:15" s="95" customFormat="1" ht="15.75" customHeight="1" x14ac:dyDescent="0.25"/>
    <row r="89" spans="2:15" s="95" customFormat="1" ht="15.75" customHeight="1" x14ac:dyDescent="0.25"/>
    <row r="90" spans="2:15" s="95" customFormat="1" ht="15.75" customHeight="1" x14ac:dyDescent="0.25"/>
    <row r="91" spans="2:15" s="95" customFormat="1" ht="15.75" customHeight="1" x14ac:dyDescent="0.25"/>
    <row r="92" spans="2:15" s="95" customFormat="1" ht="15.75" customHeight="1" x14ac:dyDescent="0.25"/>
    <row r="93" spans="2:15" s="95" customFormat="1" ht="15.75" customHeight="1" x14ac:dyDescent="0.25"/>
    <row r="94" spans="2:15" s="95" customFormat="1" ht="15.75" customHeight="1" x14ac:dyDescent="0.25"/>
    <row r="95" spans="2:15" s="95" customFormat="1" ht="15.75" customHeight="1" x14ac:dyDescent="0.25"/>
    <row r="96" spans="2:15" s="95" customFormat="1" ht="15.75" customHeight="1" x14ac:dyDescent="0.25"/>
    <row r="97" s="95" customFormat="1" ht="15.75" customHeight="1" x14ac:dyDescent="0.25"/>
    <row r="98" s="95" customFormat="1" ht="15.75" customHeight="1" x14ac:dyDescent="0.25"/>
    <row r="99" s="95" customFormat="1" ht="15.75" customHeight="1" x14ac:dyDescent="0.25"/>
    <row r="100" s="95" customFormat="1" ht="15.75" customHeight="1" x14ac:dyDescent="0.25"/>
    <row r="101" s="95" customFormat="1" ht="15.75" customHeight="1" x14ac:dyDescent="0.25"/>
    <row r="102" s="95" customFormat="1" ht="20.25" customHeight="1" x14ac:dyDescent="0.25"/>
    <row r="103" s="95" customFormat="1" x14ac:dyDescent="0.25"/>
    <row r="104" s="95" customFormat="1" x14ac:dyDescent="0.25"/>
    <row r="105" s="95" customFormat="1" ht="15.75" customHeight="1" x14ac:dyDescent="0.25"/>
    <row r="106" s="95" customFormat="1" ht="15.75" customHeight="1" x14ac:dyDescent="0.25"/>
    <row r="107" s="95" customFormat="1" ht="15.75" customHeight="1" x14ac:dyDescent="0.25"/>
    <row r="108" s="95" customFormat="1" ht="15.75" customHeight="1" x14ac:dyDescent="0.25"/>
    <row r="109" s="95" customFormat="1" ht="15.75" customHeight="1" x14ac:dyDescent="0.25"/>
    <row r="110" s="95" customFormat="1" ht="15.75" customHeight="1" x14ac:dyDescent="0.25"/>
    <row r="111" s="95" customFormat="1" ht="15.75" customHeight="1" x14ac:dyDescent="0.25"/>
    <row r="112" s="95" customFormat="1" ht="15.75" customHeight="1" x14ac:dyDescent="0.25"/>
    <row r="113" spans="2:15" s="95" customFormat="1" ht="15.75" customHeight="1" x14ac:dyDescent="0.25"/>
    <row r="114" spans="2:15" s="95" customFormat="1" ht="15.75" customHeight="1" x14ac:dyDescent="0.25"/>
    <row r="115" spans="2:15" s="95" customFormat="1" ht="15.75" customHeight="1" x14ac:dyDescent="0.25"/>
    <row r="116" spans="2:15" ht="15.75" x14ac:dyDescent="0.25">
      <c r="B116" s="67"/>
      <c r="C116" s="51"/>
      <c r="D116" s="76"/>
      <c r="E116" s="66"/>
      <c r="F116" s="75"/>
      <c r="G116" s="12"/>
      <c r="H116" s="12"/>
      <c r="I116" s="12"/>
      <c r="J116" s="12"/>
      <c r="K116" s="12"/>
      <c r="L116" s="12"/>
      <c r="M116" s="12"/>
      <c r="N116" s="14"/>
      <c r="O116" s="13"/>
    </row>
    <row r="117" spans="2:15" ht="15.75" x14ac:dyDescent="0.25">
      <c r="B117" s="67"/>
      <c r="C117" s="51"/>
      <c r="D117" s="76"/>
      <c r="E117" s="66"/>
      <c r="F117" s="75"/>
      <c r="G117" s="12"/>
      <c r="H117" s="12"/>
      <c r="I117" s="12"/>
      <c r="J117" s="12"/>
      <c r="K117" s="12"/>
      <c r="L117" s="12"/>
      <c r="M117" s="12"/>
      <c r="N117" s="14"/>
      <c r="O117" s="13"/>
    </row>
    <row r="118" spans="2:15" ht="15.75" x14ac:dyDescent="0.25">
      <c r="B118" s="67"/>
      <c r="C118" s="51"/>
      <c r="D118" s="76"/>
      <c r="E118" s="66"/>
      <c r="F118" s="75"/>
      <c r="G118" s="12"/>
      <c r="H118" s="12"/>
      <c r="I118" s="12"/>
      <c r="J118" s="12"/>
      <c r="K118" s="12"/>
      <c r="L118" s="12"/>
      <c r="M118" s="12"/>
      <c r="N118" s="14"/>
      <c r="O118" s="13"/>
    </row>
    <row r="119" spans="2:15" ht="15.75" x14ac:dyDescent="0.25">
      <c r="B119" s="67"/>
      <c r="C119" s="51"/>
      <c r="D119" s="76"/>
      <c r="E119" s="66"/>
      <c r="F119" s="75"/>
      <c r="G119" s="12"/>
      <c r="H119" s="12"/>
      <c r="I119" s="12"/>
      <c r="J119" s="12"/>
      <c r="K119" s="12"/>
      <c r="L119" s="12"/>
      <c r="M119" s="12"/>
      <c r="N119" s="14"/>
      <c r="O119" s="13"/>
    </row>
    <row r="120" spans="2:15" ht="15.75" x14ac:dyDescent="0.25">
      <c r="B120" s="67"/>
      <c r="C120" s="51"/>
      <c r="D120" s="74"/>
      <c r="E120" s="66"/>
      <c r="F120" s="75"/>
      <c r="G120" s="12"/>
      <c r="H120" s="12"/>
      <c r="I120" s="12"/>
      <c r="J120" s="12"/>
      <c r="K120" s="12"/>
      <c r="L120" s="12"/>
      <c r="M120" s="12"/>
      <c r="N120" s="14"/>
      <c r="O120" s="13"/>
    </row>
    <row r="121" spans="2:15" ht="15.75" x14ac:dyDescent="0.25">
      <c r="B121" s="67"/>
      <c r="C121" s="51"/>
      <c r="D121" s="74"/>
      <c r="E121" s="66"/>
      <c r="F121" s="75"/>
      <c r="G121" s="12"/>
      <c r="H121" s="12"/>
      <c r="I121" s="12"/>
      <c r="J121" s="12"/>
      <c r="K121" s="12"/>
      <c r="L121" s="12"/>
      <c r="M121" s="12"/>
      <c r="N121" s="14"/>
      <c r="O121" s="13"/>
    </row>
    <row r="122" spans="2:15" ht="15.75" x14ac:dyDescent="0.25">
      <c r="B122" s="67"/>
      <c r="C122" s="51"/>
      <c r="D122" s="74"/>
      <c r="E122" s="66"/>
      <c r="F122" s="75"/>
      <c r="G122" s="12"/>
      <c r="H122" s="12"/>
      <c r="I122" s="12"/>
      <c r="J122" s="12"/>
      <c r="K122" s="12"/>
      <c r="L122" s="12"/>
      <c r="M122" s="12"/>
      <c r="N122" s="14"/>
      <c r="O122" s="13"/>
    </row>
    <row r="123" spans="2:15" ht="15.75" x14ac:dyDescent="0.25">
      <c r="B123" s="67"/>
      <c r="C123" s="51"/>
      <c r="D123" s="76"/>
      <c r="E123" s="66"/>
      <c r="F123" s="75"/>
      <c r="G123" s="12"/>
      <c r="H123" s="12"/>
      <c r="I123" s="12"/>
      <c r="J123" s="12"/>
      <c r="K123" s="12"/>
      <c r="L123" s="12"/>
      <c r="M123" s="12"/>
      <c r="N123" s="14"/>
      <c r="O123" s="13"/>
    </row>
  </sheetData>
  <sheetProtection algorithmName="SHA-512" hashValue="Ub+UrJmTtfVMGkm+aYVUJ9rHBePez8I1MhYg1jsq1PZdSfXuEzNLu1iypQpSimbr4oIzzctSA5h6TqxGxWYJ/Q==" saltValue="E36hMsD8uaaFedWPnV0bAQ==" spinCount="100000" sheet="1" formatCells="0" formatColumns="0" formatRows="0" insertColumns="0" insertRows="0" insertHyperlinks="0" deleteColumns="0" deleteRows="0" selectLockedCells="1" sort="0" autoFilter="0" pivotTables="0"/>
  <mergeCells count="13">
    <mergeCell ref="A1:C1"/>
    <mergeCell ref="A3:C3"/>
    <mergeCell ref="D1:F3"/>
    <mergeCell ref="D80:F80"/>
    <mergeCell ref="B11:D11"/>
    <mergeCell ref="B16:D16"/>
    <mergeCell ref="B33:D33"/>
    <mergeCell ref="B43:D43"/>
    <mergeCell ref="B58:D58"/>
    <mergeCell ref="B69:D69"/>
    <mergeCell ref="B75:D75"/>
    <mergeCell ref="E6:E10"/>
    <mergeCell ref="B79:F79"/>
  </mergeCells>
  <conditionalFormatting sqref="C8">
    <cfRule type="cellIs" dxfId="4" priority="5" operator="lessThan">
      <formula>0</formula>
    </cfRule>
  </conditionalFormatting>
  <conditionalFormatting sqref="C2 C4:C7">
    <cfRule type="cellIs" dxfId="3" priority="4" operator="lessThan">
      <formula>0</formula>
    </cfRule>
  </conditionalFormatting>
  <conditionalFormatting sqref="C4:C7">
    <cfRule type="containsText" dxfId="2" priority="2" operator="containsText" text="HIER WOCHE EINGEBEN">
      <formula>NOT(ISERROR(SEARCH("HIER WOCHE EINGEBEN",C4)))</formula>
    </cfRule>
    <cfRule type="containsText" dxfId="1" priority="3" operator="containsText" text="x">
      <formula>NOT(ISERROR(SEARCH("x",C4)))</formula>
    </cfRule>
  </conditionalFormatting>
  <conditionalFormatting sqref="C6:C7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0BBA1-7B3A-4E38-9D81-B13D5B09766D}">
          <x14:formula1>
            <xm:f>Kalenderwochen!$A$1:$A$23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D634-E474-4B93-AB4F-9D5B7DF14348}">
  <dimension ref="A1:A23"/>
  <sheetViews>
    <sheetView workbookViewId="0">
      <selection activeCell="E25" sqref="E25"/>
    </sheetView>
  </sheetViews>
  <sheetFormatPr baseColWidth="10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</sheetData>
  <phoneticPr fontId="2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Frühstück&amp;Vesper_Bestellliste</vt:lpstr>
      <vt:lpstr>Kalenderwochen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 Menü Felix</dc:creator>
  <cp:lastModifiedBy>Jedermann Menü Felix</cp:lastModifiedBy>
  <cp:lastPrinted>2020-11-09T11:54:00Z</cp:lastPrinted>
  <dcterms:created xsi:type="dcterms:W3CDTF">2015-06-05T18:19:34Z</dcterms:created>
  <dcterms:modified xsi:type="dcterms:W3CDTF">2020-11-18T08:18:07Z</dcterms:modified>
</cp:coreProperties>
</file>